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48" yWindow="48" windowWidth="12120" windowHeight="4008" activeTab="1"/>
  </bookViews>
  <sheets>
    <sheet name="Introduction" sheetId="1" r:id="rId1"/>
    <sheet name="compost mixtures" sheetId="2" r:id="rId2"/>
    <sheet name="Feedstock characteristics" sheetId="3" r:id="rId3"/>
    <sheet name="Compost Pile Bulk Density" sheetId="4" r:id="rId4"/>
    <sheet name="Compost Free Air Space" sheetId="5" r:id="rId5"/>
    <sheet name="Calculations" sheetId="6" r:id="rId6"/>
  </sheets>
  <definedNames/>
  <calcPr fullCalcOnLoad="1"/>
</workbook>
</file>

<file path=xl/sharedStrings.xml><?xml version="1.0" encoding="utf-8"?>
<sst xmlns="http://schemas.openxmlformats.org/spreadsheetml/2006/main" count="299" uniqueCount="177">
  <si>
    <t>Material</t>
  </si>
  <si>
    <t>Bulk</t>
  </si>
  <si>
    <t>Density</t>
  </si>
  <si>
    <t>lb/cu yd</t>
  </si>
  <si>
    <t>Yard trimmings</t>
  </si>
  <si>
    <t>Moisture</t>
  </si>
  <si>
    <t>Content</t>
  </si>
  <si>
    <t>%</t>
  </si>
  <si>
    <t>Solids</t>
  </si>
  <si>
    <t>Total</t>
  </si>
  <si>
    <t>N</t>
  </si>
  <si>
    <t>C</t>
  </si>
  <si>
    <t>Fair waste</t>
  </si>
  <si>
    <t>C:N</t>
  </si>
  <si>
    <t>Mix</t>
  </si>
  <si>
    <t>yards</t>
  </si>
  <si>
    <t>parts</t>
  </si>
  <si>
    <t>Nitrogen</t>
  </si>
  <si>
    <t>Carbon</t>
  </si>
  <si>
    <t>Water</t>
  </si>
  <si>
    <t>lb/yd</t>
  </si>
  <si>
    <t>total</t>
  </si>
  <si>
    <t>weight</t>
  </si>
  <si>
    <t>wet</t>
  </si>
  <si>
    <t>lb solids in mix</t>
  </si>
  <si>
    <t>Mix Carbon %</t>
  </si>
  <si>
    <t>Mix Nitrogen %</t>
  </si>
  <si>
    <t>Mix C:N</t>
  </si>
  <si>
    <t>Mix moisture</t>
  </si>
  <si>
    <t>moisture %</t>
  </si>
  <si>
    <t>solids %</t>
  </si>
  <si>
    <t>water gallons</t>
  </si>
  <si>
    <t>Calculations</t>
  </si>
  <si>
    <t>Date</t>
  </si>
  <si>
    <t>Mix Identifier</t>
  </si>
  <si>
    <t>40-65%</t>
  </si>
  <si>
    <t>20-40:1</t>
  </si>
  <si>
    <t>Range</t>
  </si>
  <si>
    <t>Target</t>
  </si>
  <si>
    <t>Select characteristics for compost feed stock materials</t>
  </si>
  <si>
    <t>Feed Stock Type</t>
  </si>
  <si>
    <t>Type of Value</t>
  </si>
  <si>
    <t>C:N ratio (weight to weight)</t>
  </si>
  <si>
    <t>Moisture content % (wet weight)</t>
  </si>
  <si>
    <t>Bulk density (pounds per cubic yard)</t>
  </si>
  <si>
    <t>crop residues &amp; processing wastes</t>
  </si>
  <si>
    <t>Apple filter cake</t>
  </si>
  <si>
    <t>Typical</t>
  </si>
  <si>
    <t>Apple pomace</t>
  </si>
  <si>
    <t>Apple-processing sludge</t>
  </si>
  <si>
    <t>Cocoa shells</t>
  </si>
  <si>
    <t>Corn cobs</t>
  </si>
  <si>
    <t>Average</t>
  </si>
  <si>
    <t>Corn stalks</t>
  </si>
  <si>
    <t>0.6-0.8</t>
  </si>
  <si>
    <r>
      <t>60-73</t>
    </r>
    <r>
      <rPr>
        <vertAlign val="superscript"/>
        <sz val="12"/>
        <rFont val="Arial"/>
        <family val="2"/>
      </rPr>
      <t>a</t>
    </r>
    <r>
      <rPr>
        <sz val="12"/>
        <rFont val="Arial"/>
        <family val="2"/>
      </rPr>
      <t xml:space="preserve"> </t>
    </r>
  </si>
  <si>
    <t>Cranberry filter cake</t>
  </si>
  <si>
    <t>Cranberry filter cake (with rice hulls)</t>
  </si>
  <si>
    <t>Rice hulls</t>
  </si>
  <si>
    <t>133-1,120</t>
  </si>
  <si>
    <t>7-12</t>
  </si>
  <si>
    <t>185-219</t>
  </si>
  <si>
    <t>Vegetable produce</t>
  </si>
  <si>
    <t>fish and meat</t>
  </si>
  <si>
    <t>Crab and lobster wastes</t>
  </si>
  <si>
    <t>Paunch manure</t>
  </si>
  <si>
    <t>20-30</t>
  </si>
  <si>
    <t>80-85</t>
  </si>
  <si>
    <t>manures</t>
  </si>
  <si>
    <t>Broiler litter</t>
  </si>
  <si>
    <t>1.6-3.9</t>
  </si>
  <si>
    <r>
      <t>12-15</t>
    </r>
    <r>
      <rPr>
        <vertAlign val="superscript"/>
        <sz val="12"/>
        <rFont val="Arial"/>
        <family val="2"/>
      </rPr>
      <t>a</t>
    </r>
    <r>
      <rPr>
        <sz val="12"/>
        <rFont val="Arial"/>
        <family val="2"/>
      </rPr>
      <t xml:space="preserve"> </t>
    </r>
  </si>
  <si>
    <t>22-46</t>
  </si>
  <si>
    <t>756-1,026</t>
  </si>
  <si>
    <r>
      <t>14</t>
    </r>
    <r>
      <rPr>
        <vertAlign val="superscript"/>
        <sz val="12"/>
        <rFont val="Arial"/>
        <family val="2"/>
      </rPr>
      <t>a</t>
    </r>
    <r>
      <rPr>
        <sz val="12"/>
        <rFont val="Arial"/>
        <family val="2"/>
      </rPr>
      <t xml:space="preserve"> </t>
    </r>
  </si>
  <si>
    <t>Cattle</t>
  </si>
  <si>
    <t>1.5-4.2</t>
  </si>
  <si>
    <t>11-30</t>
  </si>
  <si>
    <t>67-87</t>
  </si>
  <si>
    <t>1,323-1,674</t>
  </si>
  <si>
    <t xml:space="preserve">Horse-general </t>
  </si>
  <si>
    <t>1.4-2.3</t>
  </si>
  <si>
    <t>22-50</t>
  </si>
  <si>
    <t>59-79</t>
  </si>
  <si>
    <t>1,215-1,620</t>
  </si>
  <si>
    <t>Laying hens</t>
  </si>
  <si>
    <t>4-10</t>
  </si>
  <si>
    <t>3-10</t>
  </si>
  <si>
    <t>62-75</t>
  </si>
  <si>
    <t>1,377-1,620</t>
  </si>
  <si>
    <t>Turkey litter</t>
  </si>
  <si>
    <r>
      <t>16</t>
    </r>
    <r>
      <rPr>
        <vertAlign val="superscript"/>
        <sz val="12"/>
        <rFont val="Arial"/>
        <family val="2"/>
      </rPr>
      <t>a</t>
    </r>
    <r>
      <rPr>
        <sz val="12"/>
        <rFont val="Arial"/>
        <family val="2"/>
      </rPr>
      <t xml:space="preserve"> </t>
    </r>
  </si>
  <si>
    <t>Municipal wastes</t>
  </si>
  <si>
    <t>Sewage sludge</t>
  </si>
  <si>
    <t>2-6.9</t>
  </si>
  <si>
    <t>5-16</t>
  </si>
  <si>
    <t>72-84</t>
  </si>
  <si>
    <t>1,075-1,750</t>
  </si>
  <si>
    <t>straw, hay silage</t>
  </si>
  <si>
    <t>Straw-general</t>
  </si>
  <si>
    <t>0.3-1.1</t>
  </si>
  <si>
    <t>48-150</t>
  </si>
  <si>
    <t>58-378</t>
  </si>
  <si>
    <t>wood and paper</t>
  </si>
  <si>
    <t>Corrugated cardboard</t>
  </si>
  <si>
    <t>Newsprint</t>
  </si>
  <si>
    <t>0.06-0.14</t>
  </si>
  <si>
    <t>398-852</t>
  </si>
  <si>
    <t>3-8</t>
  </si>
  <si>
    <t>195-242</t>
  </si>
  <si>
    <t>Paper pulp</t>
  </si>
  <si>
    <t>Sawdust</t>
  </si>
  <si>
    <t>0.06-0.8</t>
  </si>
  <si>
    <t>200-750</t>
  </si>
  <si>
    <t>19-65</t>
  </si>
  <si>
    <t>350-450</t>
  </si>
  <si>
    <t>Telephone books</t>
  </si>
  <si>
    <t>Shrub trimmings</t>
  </si>
  <si>
    <t>Tree trimmings</t>
  </si>
  <si>
    <r>
      <t>b</t>
    </r>
    <r>
      <rPr>
        <sz val="12"/>
        <rFont val="Arial"/>
        <family val="2"/>
      </rPr>
      <t xml:space="preserve"> Mostly organic nitrogen.</t>
    </r>
  </si>
  <si>
    <r>
      <t>a</t>
    </r>
    <r>
      <rPr>
        <sz val="12"/>
        <rFont val="Arial"/>
        <family val="2"/>
      </rPr>
      <t xml:space="preserve"> Estimated from ash or volatile solids data.</t>
    </r>
  </si>
  <si>
    <t>yard trimmings and other vegetation</t>
  </si>
  <si>
    <t>Welcome to the WSU-Puyallup compost mixture calculator.  The calculator is a spreadsheet that calculates compost mixture C:N ratio and moisture content,  based on the analysis of your feed stocks and the mixture proportions that you choose.  You can use the spreadsheet evaluate the effects of different feedstock mixtures on C:N ratio and moisture content of the initial pile.  You can also use the spreadsheet to check if the materials you have on hand will make a suitable mix for composting, or if you need to find different materials or change proportions.</t>
  </si>
  <si>
    <t>The spreadsheet consists of three different worksheets.  The first is a list of typical feed stock characteristics taken from the On-Farm composting Handbook (Rynk et al, 1992), and from data that we have collected at WSU.  The second page is the compost mixture input sheet where you enter your feedstocks and change proportions to come up with your own mixture.  The third page does the calculations to make the calculator operate.</t>
  </si>
  <si>
    <t>The compost mixture input sheet contains input cells (red text) for entering feedstock information, and protected cells (black text) that show the calculated results.  Enter feedstock information based on your own analyses or data, or use the information provided in the feedstock list.  The calculator then calculates the moisture content and C:N ratio of your compost mixture.  Mixtures are calculated by volume, not by weight.  If you need to convert between weight and volume you can use the bulk density data provided in the feedstock list.  You can change the proportions and types of feedstocks in your calculation until you find the desired C:N ratio and moisture content.</t>
  </si>
  <si>
    <t>extra water to add, gallons</t>
  </si>
  <si>
    <t>extra water to add, lbs</t>
  </si>
  <si>
    <t>If you have questions please contact Andy Bary bary@wsu.edu or Craig Cogger cogger@wsu.edu.</t>
  </si>
  <si>
    <t>Washington State University-Puyallup</t>
  </si>
  <si>
    <t>Carbon (% dry weight</t>
  </si>
  <si>
    <t>Nitrogen (%dry weight)</t>
  </si>
  <si>
    <t>36-58</t>
  </si>
  <si>
    <t>36-54</t>
  </si>
  <si>
    <t>19-59</t>
  </si>
  <si>
    <t>-</t>
  </si>
  <si>
    <t>Poultry manure broiler</t>
  </si>
  <si>
    <t>Dairy solids</t>
  </si>
  <si>
    <r>
      <t>NH</t>
    </r>
    <r>
      <rPr>
        <vertAlign val="subscript"/>
        <sz val="12"/>
        <rFont val="Arial"/>
        <family val="2"/>
      </rPr>
      <t>4</t>
    </r>
    <r>
      <rPr>
        <sz val="12"/>
        <rFont val="Arial"/>
        <family val="2"/>
      </rPr>
      <t>-N %</t>
    </r>
  </si>
  <si>
    <t xml:space="preserve">Bulk density </t>
  </si>
  <si>
    <t>The procedures for measuring pile bulk density simulate the compaction of materials one would expect under normal composting operations.  Dropping the bucket 10 times helps to keep the measuring process uniform.</t>
  </si>
  <si>
    <r>
      <t>1)</t>
    </r>
    <r>
      <rPr>
        <sz val="7"/>
        <color indexed="8"/>
        <rFont val="Times New Roman"/>
        <family val="1"/>
      </rPr>
      <t xml:space="preserve">    </t>
    </r>
    <r>
      <rPr>
        <sz val="12"/>
        <color indexed="8"/>
        <rFont val="Arial"/>
        <family val="2"/>
      </rPr>
      <t>Weigh empty bucket. Record weight.</t>
    </r>
  </si>
  <si>
    <r>
      <t>2)</t>
    </r>
    <r>
      <rPr>
        <sz val="7"/>
        <color indexed="8"/>
        <rFont val="Times New Roman"/>
        <family val="1"/>
      </rPr>
      <t xml:space="preserve">    </t>
    </r>
    <r>
      <rPr>
        <sz val="12"/>
        <color indexed="8"/>
        <rFont val="Arial"/>
        <family val="2"/>
      </rPr>
      <t>Fill bucket 1/3 full with material (compost or feedstock)</t>
    </r>
  </si>
  <si>
    <r>
      <t>3)</t>
    </r>
    <r>
      <rPr>
        <sz val="7"/>
        <color indexed="8"/>
        <rFont val="Times New Roman"/>
        <family val="1"/>
      </rPr>
      <t xml:space="preserve">    </t>
    </r>
    <r>
      <rPr>
        <sz val="12"/>
        <color indexed="8"/>
        <rFont val="Arial"/>
        <family val="2"/>
      </rPr>
      <t>Raise bucket 6” above firm surface and let it drop 10 times.</t>
    </r>
  </si>
  <si>
    <r>
      <t>4)</t>
    </r>
    <r>
      <rPr>
        <sz val="7"/>
        <color indexed="8"/>
        <rFont val="Times New Roman"/>
        <family val="1"/>
      </rPr>
      <t xml:space="preserve">    </t>
    </r>
    <r>
      <rPr>
        <sz val="12"/>
        <color indexed="8"/>
        <rFont val="Arial"/>
        <family val="2"/>
      </rPr>
      <t>Fill bucket with an additional 1/3 of material.</t>
    </r>
  </si>
  <si>
    <r>
      <t>5)</t>
    </r>
    <r>
      <rPr>
        <sz val="7"/>
        <color indexed="8"/>
        <rFont val="Times New Roman"/>
        <family val="1"/>
      </rPr>
      <t xml:space="preserve">    </t>
    </r>
    <r>
      <rPr>
        <sz val="12"/>
        <color indexed="8"/>
        <rFont val="Arial"/>
        <family val="2"/>
      </rPr>
      <t>Raise bucket 6” above surface and let it drop 10 times.</t>
    </r>
  </si>
  <si>
    <r>
      <t>6)</t>
    </r>
    <r>
      <rPr>
        <sz val="7"/>
        <color indexed="8"/>
        <rFont val="Times New Roman"/>
        <family val="1"/>
      </rPr>
      <t xml:space="preserve">    </t>
    </r>
    <r>
      <rPr>
        <sz val="12"/>
        <color indexed="8"/>
        <rFont val="Arial"/>
        <family val="2"/>
      </rPr>
      <t>Fill bucket level to the brim and repeat dropping sequence.</t>
    </r>
  </si>
  <si>
    <r>
      <t>7)</t>
    </r>
    <r>
      <rPr>
        <sz val="7"/>
        <color indexed="8"/>
        <rFont val="Times New Roman"/>
        <family val="1"/>
      </rPr>
      <t xml:space="preserve">    </t>
    </r>
    <r>
      <rPr>
        <sz val="12"/>
        <color indexed="8"/>
        <rFont val="Arial"/>
        <family val="2"/>
      </rPr>
      <t>Top off the bucket with material level to the brim. Do not drop.</t>
    </r>
  </si>
  <si>
    <r>
      <t>8)</t>
    </r>
    <r>
      <rPr>
        <sz val="7"/>
        <color indexed="8"/>
        <rFont val="Times New Roman"/>
        <family val="1"/>
      </rPr>
      <t xml:space="preserve">    </t>
    </r>
    <r>
      <rPr>
        <sz val="12"/>
        <color indexed="8"/>
        <rFont val="Arial"/>
        <family val="2"/>
      </rPr>
      <t>Weigh the bucket with material.</t>
    </r>
  </si>
  <si>
    <r>
      <t>9)</t>
    </r>
    <r>
      <rPr>
        <sz val="7"/>
        <color indexed="8"/>
        <rFont val="Times New Roman"/>
        <family val="1"/>
      </rPr>
      <t xml:space="preserve">    </t>
    </r>
    <r>
      <rPr>
        <sz val="12"/>
        <color indexed="8"/>
        <rFont val="Arial"/>
        <family val="2"/>
      </rPr>
      <t>Record weight and complete calculations on the data collection sheet.</t>
    </r>
  </si>
  <si>
    <t>Material measured</t>
  </si>
  <si>
    <t>Weight of bucket with material, lb</t>
  </si>
  <si>
    <t>Weight of empty bucket, lb</t>
  </si>
  <si>
    <t>Weight of material, lb (line 1 - line2)</t>
  </si>
  <si>
    <t>Example</t>
  </si>
  <si>
    <t>Convert to lb/cubic yard (line 3 x 40)</t>
  </si>
  <si>
    <t>Bulk Density Notes:</t>
  </si>
  <si>
    <t>Free Air Space</t>
  </si>
  <si>
    <t>Use the same bucket and materials from the bulk density test to complete the free air space test.</t>
  </si>
  <si>
    <r>
      <t>1)</t>
    </r>
    <r>
      <rPr>
        <sz val="14"/>
        <color indexed="8"/>
        <rFont val="Times New Roman"/>
        <family val="1"/>
      </rPr>
      <t xml:space="preserve">    </t>
    </r>
    <r>
      <rPr>
        <sz val="14"/>
        <color indexed="8"/>
        <rFont val="Arial"/>
        <family val="2"/>
      </rPr>
      <t>Place the bucket with material on level ground.</t>
    </r>
  </si>
  <si>
    <r>
      <t>3)</t>
    </r>
    <r>
      <rPr>
        <sz val="14"/>
        <color indexed="8"/>
        <rFont val="Times New Roman"/>
        <family val="1"/>
      </rPr>
      <t xml:space="preserve">    </t>
    </r>
    <r>
      <rPr>
        <sz val="14"/>
        <color indexed="8"/>
        <rFont val="Arial"/>
        <family val="2"/>
      </rPr>
      <t>Weigh the filled bucket. Use caution – the bucket will be heavy!</t>
    </r>
  </si>
  <si>
    <r>
      <t>4)</t>
    </r>
    <r>
      <rPr>
        <sz val="14"/>
        <color indexed="8"/>
        <rFont val="Times New Roman"/>
        <family val="1"/>
      </rPr>
      <t xml:space="preserve">    </t>
    </r>
    <r>
      <rPr>
        <sz val="14"/>
        <color indexed="8"/>
        <rFont val="Arial"/>
        <family val="2"/>
      </rPr>
      <t>Record weight and complete calculations on the data collection sheet.</t>
    </r>
  </si>
  <si>
    <t>This test uses water to approximate the amount of voids (free air space) in a bucket full of compost materials (from bulk density calculations).</t>
  </si>
  <si>
    <t>Weight of bucket with material + water, lb</t>
  </si>
  <si>
    <t>Weight of water, lb (line 1 - line2)</t>
  </si>
  <si>
    <t>Convert to  % free air space (line 3 x 2.4)</t>
  </si>
  <si>
    <t>Free Air Space Notes:</t>
  </si>
  <si>
    <r>
      <t xml:space="preserve">Target free air space for compost piles  =  </t>
    </r>
    <r>
      <rPr>
        <b/>
        <sz val="12"/>
        <color indexed="8"/>
        <rFont val="Arial"/>
        <family val="2"/>
      </rPr>
      <t>35 - 60%</t>
    </r>
  </si>
  <si>
    <t>Depends on the compost system used, and other parameters.</t>
  </si>
  <si>
    <t>Pounds of feedstock in a 5-gal bucket multiplied by 40, equals lbs in a cubic yard (it’s magic math!!)</t>
  </si>
  <si>
    <r>
      <t>2)</t>
    </r>
    <r>
      <rPr>
        <sz val="14"/>
        <color indexed="8"/>
        <rFont val="Times New Roman"/>
        <family val="1"/>
      </rPr>
      <t xml:space="preserve">    </t>
    </r>
    <r>
      <rPr>
        <sz val="14"/>
        <color indexed="8"/>
        <rFont val="Arial"/>
        <family val="2"/>
      </rPr>
      <t>Fill the bucket to the 5 gallon mark with water.</t>
    </r>
  </si>
  <si>
    <t>This new version also includes calculation sheets for calculating compost and feed stock bulk densities and free airspace.</t>
  </si>
  <si>
    <t>WSU-Puyallup Compost Mixture Calculator, version 2.1</t>
  </si>
  <si>
    <t>biosolids</t>
  </si>
  <si>
    <t>wood product</t>
  </si>
  <si>
    <t>c</t>
  </si>
  <si>
    <t>n</t>
  </si>
  <si>
    <t>c:n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</si>
</sst>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00000"/>
    <numFmt numFmtId="169" formatCode="0.000000000"/>
    <numFmt numFmtId="170" formatCode="0.00000000"/>
    <numFmt numFmtId="171" formatCode="0.0000000"/>
    <numFmt numFmtId="172" formatCode="_(&quot;$&quot;* #,##0.0_);_(&quot;$&quot;* \(#,##0.0\);_(&quot;$&quot;* &quot;-&quot;??_);_(@_)"/>
    <numFmt numFmtId="173" formatCode="_(&quot;$&quot;* #,##0_);_(&quot;$&quot;* \(#,##0\);_(&quot;$&quot;* &quot;-&quot;??_);_(@_)"/>
    <numFmt numFmtId="174" formatCode="&quot;Yes&quot;;&quot;Yes&quot;;&quot;No&quot;"/>
    <numFmt numFmtId="175" formatCode="&quot;True&quot;;&quot;True&quot;;&quot;False&quot;"/>
    <numFmt numFmtId="176" formatCode="&quot;On&quot;;&quot;On&quot;;&quot;Off&quot;"/>
    <numFmt numFmtId="177" formatCode="[$€-2]\ #,##0.00_);[Red]\([$€-2]\ #,##0.00\)"/>
  </numFmts>
  <fonts count="62">
    <font>
      <sz val="10"/>
      <name val="Arial"/>
      <family val="0"/>
    </font>
    <font>
      <sz val="14"/>
      <name val="Arial"/>
      <family val="2"/>
    </font>
    <font>
      <b/>
      <sz val="14"/>
      <name val="Arial"/>
      <family val="2"/>
    </font>
    <font>
      <b/>
      <sz val="14"/>
      <color indexed="10"/>
      <name val="Arial"/>
      <family val="2"/>
    </font>
    <font>
      <u val="single"/>
      <sz val="10"/>
      <color indexed="12"/>
      <name val="Arial"/>
      <family val="2"/>
    </font>
    <font>
      <u val="single"/>
      <sz val="10"/>
      <color indexed="36"/>
      <name val="Arial"/>
      <family val="2"/>
    </font>
    <font>
      <sz val="8"/>
      <name val="Arial"/>
      <family val="2"/>
    </font>
    <font>
      <sz val="16"/>
      <name val="Arial"/>
      <family val="2"/>
    </font>
    <font>
      <sz val="12"/>
      <name val="Arial"/>
      <family val="2"/>
    </font>
    <font>
      <b/>
      <sz val="12"/>
      <name val="Arial"/>
      <family val="2"/>
    </font>
    <font>
      <vertAlign val="superscript"/>
      <sz val="12"/>
      <name val="Arial"/>
      <family val="2"/>
    </font>
    <font>
      <sz val="14"/>
      <name val="Calibri"/>
      <family val="2"/>
    </font>
    <font>
      <sz val="18"/>
      <name val="Arial"/>
      <family val="2"/>
    </font>
    <font>
      <sz val="11"/>
      <name val="Arial"/>
      <family val="2"/>
    </font>
    <font>
      <vertAlign val="subscript"/>
      <sz val="12"/>
      <name val="Arial"/>
      <family val="2"/>
    </font>
    <font>
      <sz val="12"/>
      <color indexed="8"/>
      <name val="Arial"/>
      <family val="2"/>
    </font>
    <font>
      <b/>
      <sz val="12"/>
      <color indexed="8"/>
      <name val="Arial"/>
      <family val="2"/>
    </font>
    <font>
      <sz val="7"/>
      <color indexed="8"/>
      <name val="Times New Roman"/>
      <family val="1"/>
    </font>
    <font>
      <b/>
      <sz val="16"/>
      <name val="Arial"/>
      <family val="2"/>
    </font>
    <font>
      <sz val="14"/>
      <color indexed="8"/>
      <name val="Arial"/>
      <family val="2"/>
    </font>
    <font>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sz val="14"/>
      <color rgb="FFFF0000"/>
      <name val="Arial"/>
      <family val="2"/>
    </font>
    <font>
      <b/>
      <sz val="12"/>
      <color rgb="FF000000"/>
      <name val="Arial"/>
      <family val="2"/>
    </font>
    <font>
      <sz val="12"/>
      <color rgb="FF000000"/>
      <name val="Arial"/>
      <family val="2"/>
    </font>
    <font>
      <b/>
      <sz val="14"/>
      <color rgb="FF000000"/>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pplyProtection="1">
      <alignment/>
      <protection locked="0"/>
    </xf>
    <xf numFmtId="0" fontId="1" fillId="0" borderId="0" xfId="0" applyFont="1" applyFill="1" applyBorder="1" applyAlignment="1" applyProtection="1">
      <alignment/>
      <protection locked="0"/>
    </xf>
    <xf numFmtId="0" fontId="2" fillId="0" borderId="0" xfId="0" applyFont="1" applyAlignment="1" applyProtection="1">
      <alignment horizontal="center"/>
      <protection locked="0"/>
    </xf>
    <xf numFmtId="164" fontId="3" fillId="0" borderId="0" xfId="0" applyNumberFormat="1" applyFont="1" applyAlignment="1" applyProtection="1">
      <alignment horizontal="center"/>
      <protection locked="0"/>
    </xf>
    <xf numFmtId="0" fontId="2" fillId="0" borderId="0" xfId="0" applyFont="1" applyAlignment="1" applyProtection="1">
      <alignment horizontal="left"/>
      <protection locked="0"/>
    </xf>
    <xf numFmtId="1" fontId="3" fillId="0" borderId="0" xfId="0" applyNumberFormat="1" applyFont="1" applyAlignment="1" applyProtection="1">
      <alignment horizontal="center"/>
      <protection locked="0"/>
    </xf>
    <xf numFmtId="0" fontId="2" fillId="0" borderId="0" xfId="0" applyFont="1" applyAlignment="1" applyProtection="1">
      <alignment/>
      <protection locked="0"/>
    </xf>
    <xf numFmtId="1" fontId="2" fillId="0" borderId="0" xfId="0" applyNumberFormat="1" applyFont="1" applyAlignment="1" applyProtection="1">
      <alignment horizontal="center"/>
      <protection/>
    </xf>
    <xf numFmtId="2" fontId="2" fillId="0" borderId="0" xfId="0" applyNumberFormat="1"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1" fontId="1" fillId="0" borderId="0" xfId="0" applyNumberFormat="1" applyFont="1" applyAlignment="1" applyProtection="1">
      <alignment horizontal="center"/>
      <protection/>
    </xf>
    <xf numFmtId="2" fontId="1" fillId="0" borderId="0" xfId="0" applyNumberFormat="1" applyFont="1" applyAlignment="1" applyProtection="1">
      <alignment horizontal="center"/>
      <protection/>
    </xf>
    <xf numFmtId="1" fontId="1" fillId="0" borderId="0" xfId="0" applyNumberFormat="1" applyFont="1" applyAlignment="1" applyProtection="1">
      <alignment/>
      <protection/>
    </xf>
    <xf numFmtId="0" fontId="11" fillId="0" borderId="0" xfId="0" applyFont="1" applyAlignment="1">
      <alignment wrapText="1"/>
    </xf>
    <xf numFmtId="0" fontId="56" fillId="0" borderId="0" xfId="0" applyFont="1" applyAlignment="1" applyProtection="1">
      <alignment horizontal="center"/>
      <protection locked="0"/>
    </xf>
    <xf numFmtId="0" fontId="56" fillId="0" borderId="0" xfId="0" applyFont="1" applyAlignment="1" applyProtection="1">
      <alignment horizontal="center"/>
      <protection/>
    </xf>
    <xf numFmtId="0" fontId="2" fillId="0" borderId="0" xfId="0" applyFont="1" applyAlignment="1" applyProtection="1">
      <alignment horizontal="center"/>
      <protection/>
    </xf>
    <xf numFmtId="0" fontId="12" fillId="0" borderId="0" xfId="0" applyFont="1" applyAlignment="1">
      <alignment horizontal="center"/>
    </xf>
    <xf numFmtId="0" fontId="1" fillId="0" borderId="0" xfId="0" applyFont="1" applyAlignment="1">
      <alignment/>
    </xf>
    <xf numFmtId="0" fontId="57" fillId="0" borderId="0" xfId="57" applyFont="1" applyAlignment="1" applyProtection="1">
      <alignment wrapText="1"/>
      <protection locked="0"/>
    </xf>
    <xf numFmtId="0" fontId="2" fillId="0" borderId="0" xfId="0" applyFont="1" applyAlignment="1" applyProtection="1">
      <alignment horizontal="left"/>
      <protection/>
    </xf>
    <xf numFmtId="0" fontId="2" fillId="0" borderId="0" xfId="0" applyFont="1" applyAlignment="1" applyProtection="1">
      <alignment/>
      <protection/>
    </xf>
    <xf numFmtId="0" fontId="1" fillId="0" borderId="0" xfId="0" applyFont="1" applyAlignment="1" applyProtection="1">
      <alignment/>
      <protection/>
    </xf>
    <xf numFmtId="0" fontId="8" fillId="33" borderId="0" xfId="57" applyFont="1" applyFill="1" applyAlignment="1">
      <alignment horizontal="center"/>
      <protection/>
    </xf>
    <xf numFmtId="0" fontId="8" fillId="33" borderId="0" xfId="57" applyFont="1" applyFill="1">
      <alignment/>
      <protection/>
    </xf>
    <xf numFmtId="0" fontId="8" fillId="33" borderId="0" xfId="57" applyFont="1" applyFill="1" applyAlignment="1">
      <alignment wrapText="1"/>
      <protection/>
    </xf>
    <xf numFmtId="2" fontId="8" fillId="0" borderId="0" xfId="57" applyNumberFormat="1" applyFont="1" applyAlignment="1" applyProtection="1">
      <alignment horizontal="center" wrapText="1"/>
      <protection locked="0"/>
    </xf>
    <xf numFmtId="0" fontId="7" fillId="0" borderId="0" xfId="57" applyFont="1" applyFill="1">
      <alignment/>
      <protection/>
    </xf>
    <xf numFmtId="0" fontId="8" fillId="0" borderId="0" xfId="57" applyFont="1" applyFill="1" applyAlignment="1">
      <alignment horizontal="center"/>
      <protection/>
    </xf>
    <xf numFmtId="0" fontId="8" fillId="0" borderId="0" xfId="57" applyFont="1" applyFill="1">
      <alignment/>
      <protection/>
    </xf>
    <xf numFmtId="0" fontId="8" fillId="0" borderId="0" xfId="57" applyFont="1" applyFill="1" applyAlignment="1">
      <alignment wrapText="1"/>
      <protection/>
    </xf>
    <xf numFmtId="1" fontId="8" fillId="0" borderId="0" xfId="57" applyNumberFormat="1" applyFont="1" applyFill="1" applyAlignment="1">
      <alignment horizontal="center"/>
      <protection/>
    </xf>
    <xf numFmtId="3" fontId="8" fillId="0" borderId="0" xfId="57" applyNumberFormat="1" applyFont="1" applyFill="1" applyAlignment="1">
      <alignment horizontal="center"/>
      <protection/>
    </xf>
    <xf numFmtId="1" fontId="8" fillId="0" borderId="0" xfId="57" applyNumberFormat="1" applyFont="1" applyFill="1" applyAlignment="1" quotePrefix="1">
      <alignment horizontal="center"/>
      <protection/>
    </xf>
    <xf numFmtId="49" fontId="8" fillId="0" borderId="0" xfId="57" applyNumberFormat="1" applyFont="1" applyFill="1" applyAlignment="1">
      <alignment horizontal="center"/>
      <protection/>
    </xf>
    <xf numFmtId="164" fontId="8" fillId="0" borderId="0" xfId="57" applyNumberFormat="1" applyFont="1" applyFill="1" applyAlignment="1">
      <alignment horizontal="center"/>
      <protection/>
    </xf>
    <xf numFmtId="2" fontId="8" fillId="0" borderId="0" xfId="57" applyNumberFormat="1" applyFont="1" applyFill="1" applyAlignment="1">
      <alignment horizontal="center"/>
      <protection/>
    </xf>
    <xf numFmtId="167" fontId="8" fillId="0" borderId="0" xfId="0" applyNumberFormat="1" applyFont="1" applyFill="1" applyAlignment="1">
      <alignment horizontal="center"/>
    </xf>
    <xf numFmtId="167" fontId="13" fillId="0" borderId="0" xfId="0" applyNumberFormat="1" applyFont="1" applyFill="1" applyAlignment="1">
      <alignment horizontal="center"/>
    </xf>
    <xf numFmtId="2" fontId="8" fillId="0" borderId="0" xfId="57" applyNumberFormat="1" applyFont="1" applyFill="1" applyAlignment="1">
      <alignment horizontal="center" wrapText="1"/>
      <protection/>
    </xf>
    <xf numFmtId="1" fontId="0" fillId="0" borderId="0" xfId="0" applyNumberFormat="1" applyFill="1" applyAlignment="1">
      <alignment horizontal="center"/>
    </xf>
    <xf numFmtId="0" fontId="10" fillId="0" borderId="0" xfId="57" applyFont="1" applyFill="1" applyAlignment="1">
      <alignment horizontal="left"/>
      <protection/>
    </xf>
    <xf numFmtId="0" fontId="1" fillId="0" borderId="0" xfId="0" applyFont="1" applyFill="1" applyAlignment="1" applyProtection="1">
      <alignment horizontal="center"/>
      <protection/>
    </xf>
    <xf numFmtId="0" fontId="0" fillId="0" borderId="0" xfId="0" applyFill="1" applyAlignment="1">
      <alignment/>
    </xf>
    <xf numFmtId="1" fontId="8" fillId="0" borderId="0" xfId="57" applyNumberFormat="1" applyFont="1" applyFill="1">
      <alignment/>
      <protection/>
    </xf>
    <xf numFmtId="0" fontId="7" fillId="33" borderId="0" xfId="57" applyFont="1" applyFill="1" applyAlignment="1">
      <alignment horizontal="center"/>
      <protection/>
    </xf>
    <xf numFmtId="0" fontId="9" fillId="33" borderId="0" xfId="57" applyFont="1" applyFill="1">
      <alignment/>
      <protection/>
    </xf>
    <xf numFmtId="0" fontId="8" fillId="33" borderId="0" xfId="57" applyFont="1" applyFill="1" applyAlignment="1">
      <alignment horizontal="center" wrapText="1"/>
      <protection/>
    </xf>
    <xf numFmtId="1" fontId="1" fillId="0" borderId="0" xfId="0" applyNumberFormat="1" applyFont="1" applyBorder="1" applyAlignment="1" applyProtection="1">
      <alignment horizontal="center"/>
      <protection/>
    </xf>
    <xf numFmtId="1" fontId="57" fillId="0" borderId="0" xfId="57" applyNumberFormat="1" applyFont="1" applyFill="1" applyAlignment="1" applyProtection="1">
      <alignment horizontal="center"/>
      <protection locked="0"/>
    </xf>
    <xf numFmtId="2" fontId="57" fillId="0" borderId="0" xfId="57" applyNumberFormat="1" applyFont="1" applyFill="1" applyAlignment="1" applyProtection="1">
      <alignment horizontal="center"/>
      <protection locked="0"/>
    </xf>
    <xf numFmtId="164" fontId="57" fillId="0" borderId="0" xfId="57" applyNumberFormat="1" applyFont="1" applyFill="1" applyAlignment="1" applyProtection="1">
      <alignment horizontal="center"/>
      <protection locked="0"/>
    </xf>
    <xf numFmtId="0" fontId="1" fillId="0" borderId="0" xfId="0" applyFont="1" applyAlignment="1" applyProtection="1">
      <alignment horizontal="center"/>
      <protection locked="0"/>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left" vertical="center" indent="6"/>
    </xf>
    <xf numFmtId="0" fontId="18"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164" fontId="1" fillId="0" borderId="14" xfId="0" applyNumberFormat="1"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8" fillId="0" borderId="16" xfId="0" applyFont="1" applyBorder="1" applyAlignment="1">
      <alignment horizontal="center"/>
    </xf>
    <xf numFmtId="0" fontId="59" fillId="0" borderId="0" xfId="0" applyFont="1" applyAlignment="1">
      <alignment horizontal="left" vertical="center" indent="1"/>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vertical="center" wrapText="1"/>
    </xf>
    <xf numFmtId="0" fontId="61" fillId="0" borderId="0" xfId="0" applyFont="1" applyAlignment="1">
      <alignment horizontal="left" vertical="center" indent="4"/>
    </xf>
    <xf numFmtId="0" fontId="61" fillId="0" borderId="0" xfId="0" applyFont="1" applyAlignment="1">
      <alignment horizontal="left" vertical="center" indent="6"/>
    </xf>
    <xf numFmtId="0" fontId="1" fillId="0" borderId="0" xfId="0" applyFont="1" applyAlignment="1">
      <alignment horizontal="left" vertical="center" indent="1"/>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8" xfId="0" applyFont="1" applyBorder="1" applyAlignment="1">
      <alignment horizontal="center"/>
    </xf>
    <xf numFmtId="9" fontId="2" fillId="0" borderId="10" xfId="60" applyFont="1" applyBorder="1" applyAlignment="1">
      <alignment horizontal="center"/>
    </xf>
    <xf numFmtId="164" fontId="1" fillId="0" borderId="13" xfId="0" applyNumberFormat="1" applyFont="1" applyBorder="1" applyAlignment="1">
      <alignment horizontal="center"/>
    </xf>
    <xf numFmtId="9" fontId="2" fillId="0" borderId="16" xfId="60" applyFont="1" applyBorder="1" applyAlignment="1">
      <alignment horizontal="center"/>
    </xf>
    <xf numFmtId="0" fontId="1" fillId="0" borderId="14" xfId="0" applyFont="1" applyBorder="1" applyAlignment="1" applyProtection="1">
      <alignment horizontal="center"/>
      <protection/>
    </xf>
    <xf numFmtId="0" fontId="1" fillId="0" borderId="15" xfId="0" applyFont="1" applyBorder="1" applyAlignment="1" applyProtection="1">
      <alignment horizontal="center"/>
      <protection/>
    </xf>
    <xf numFmtId="0" fontId="1" fillId="34" borderId="13" xfId="0" applyFont="1" applyFill="1" applyBorder="1" applyAlignment="1" applyProtection="1">
      <alignment horizontal="center"/>
      <protection locked="0"/>
    </xf>
    <xf numFmtId="0" fontId="1" fillId="34" borderId="20" xfId="0" applyFont="1" applyFill="1" applyBorder="1" applyAlignment="1" applyProtection="1">
      <alignment horizontal="center"/>
      <protection locked="0"/>
    </xf>
    <xf numFmtId="0" fontId="1" fillId="34" borderId="14" xfId="0" applyFont="1" applyFill="1" applyBorder="1" applyAlignment="1" applyProtection="1">
      <alignment horizontal="center"/>
      <protection locked="0"/>
    </xf>
    <xf numFmtId="0" fontId="1" fillId="34" borderId="15" xfId="0" applyFont="1" applyFill="1" applyBorder="1" applyAlignment="1" applyProtection="1">
      <alignment horizontal="center"/>
      <protection locked="0"/>
    </xf>
    <xf numFmtId="0" fontId="18" fillId="0" borderId="10" xfId="0" applyFont="1" applyBorder="1" applyAlignment="1" applyProtection="1">
      <alignment horizontal="center"/>
      <protection locked="0"/>
    </xf>
    <xf numFmtId="49" fontId="8" fillId="33" borderId="0" xfId="57" applyNumberFormat="1" applyFont="1" applyFill="1" applyAlignment="1">
      <alignment horizontal="center"/>
      <protection/>
    </xf>
    <xf numFmtId="1" fontId="8" fillId="33" borderId="0" xfId="57" applyNumberFormat="1" applyFont="1" applyFill="1" applyAlignment="1">
      <alignment horizontal="center"/>
      <protection/>
    </xf>
    <xf numFmtId="0" fontId="1" fillId="0" borderId="21" xfId="0" applyFont="1" applyBorder="1" applyAlignment="1" applyProtection="1">
      <alignment/>
      <protection locked="0"/>
    </xf>
    <xf numFmtId="0" fontId="7" fillId="33" borderId="0" xfId="57" applyFont="1" applyFill="1" applyAlignment="1">
      <alignment horizontal="center"/>
      <protection/>
    </xf>
    <xf numFmtId="0" fontId="61" fillId="0" borderId="22" xfId="0" applyFont="1" applyBorder="1" applyAlignment="1">
      <alignment vertical="center" wrapText="1"/>
    </xf>
    <xf numFmtId="0" fontId="61" fillId="0" borderId="14" xfId="0" applyFont="1" applyBorder="1" applyAlignment="1">
      <alignment vertical="center" wrapText="1"/>
    </xf>
    <xf numFmtId="0" fontId="61" fillId="0" borderId="23" xfId="0" applyFont="1" applyBorder="1" applyAlignment="1">
      <alignment vertical="center" wrapText="1"/>
    </xf>
    <xf numFmtId="0" fontId="61" fillId="0" borderId="10" xfId="0" applyFont="1" applyBorder="1" applyAlignment="1">
      <alignment vertical="center" wrapText="1"/>
    </xf>
    <xf numFmtId="0" fontId="61" fillId="0" borderId="0" xfId="0" applyFont="1" applyAlignment="1">
      <alignment horizontal="left" vertical="center" wrapText="1" indent="1"/>
    </xf>
    <xf numFmtId="0" fontId="59" fillId="0" borderId="0" xfId="0" applyFont="1" applyAlignment="1">
      <alignment vertical="center" wrapText="1"/>
    </xf>
    <xf numFmtId="0" fontId="61" fillId="0" borderId="24" xfId="0" applyFont="1" applyBorder="1" applyAlignment="1">
      <alignment vertical="center" wrapText="1"/>
    </xf>
    <xf numFmtId="0" fontId="61" fillId="0" borderId="11" xfId="0" applyFont="1" applyBorder="1" applyAlignment="1">
      <alignment vertical="center" wrapText="1"/>
    </xf>
    <xf numFmtId="0" fontId="61" fillId="0" borderId="25" xfId="0" applyFont="1" applyBorder="1" applyAlignment="1">
      <alignment vertical="center" wrapText="1"/>
    </xf>
    <xf numFmtId="0" fontId="61" fillId="0" borderId="13"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center"/>
    </xf>
    <xf numFmtId="0" fontId="1" fillId="0" borderId="0" xfId="0" applyFont="1" applyAlignment="1" applyProtection="1">
      <alignment/>
      <protection/>
    </xf>
    <xf numFmtId="0" fontId="1" fillId="0" borderId="21" xfId="0"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8486775</xdr:colOff>
      <xdr:row>7</xdr:row>
      <xdr:rowOff>28575</xdr:rowOff>
    </xdr:from>
    <xdr:to>
      <xdr:col>0</xdr:col>
      <xdr:colOff>10772775</xdr:colOff>
      <xdr:row>10</xdr:row>
      <xdr:rowOff>19050</xdr:rowOff>
    </xdr:to>
    <xdr:pic>
      <xdr:nvPicPr>
        <xdr:cNvPr id="1" name="Picture 1"/>
        <xdr:cNvPicPr preferRelativeResize="1">
          <a:picLocks noChangeAspect="1"/>
        </xdr:cNvPicPr>
      </xdr:nvPicPr>
      <xdr:blipFill>
        <a:blip r:embed="rId1"/>
        <a:stretch>
          <a:fillRect/>
        </a:stretch>
      </xdr:blipFill>
      <xdr:spPr>
        <a:xfrm>
          <a:off x="8486775" y="3962400"/>
          <a:ext cx="228600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552450</xdr:colOff>
      <xdr:row>13</xdr:row>
      <xdr:rowOff>85725</xdr:rowOff>
    </xdr:from>
    <xdr:to>
      <xdr:col>8</xdr:col>
      <xdr:colOff>581025</xdr:colOff>
      <xdr:row>17</xdr:row>
      <xdr:rowOff>152400</xdr:rowOff>
    </xdr:to>
    <xdr:pic>
      <xdr:nvPicPr>
        <xdr:cNvPr id="1" name="Picture 1"/>
        <xdr:cNvPicPr preferRelativeResize="1">
          <a:picLocks noChangeAspect="1"/>
        </xdr:cNvPicPr>
      </xdr:nvPicPr>
      <xdr:blipFill>
        <a:blip r:embed="rId1"/>
        <a:stretch>
          <a:fillRect/>
        </a:stretch>
      </xdr:blipFill>
      <xdr:spPr>
        <a:xfrm>
          <a:off x="5715000" y="2943225"/>
          <a:ext cx="274320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2133600</xdr:colOff>
      <xdr:row>2</xdr:row>
      <xdr:rowOff>590550</xdr:rowOff>
    </xdr:to>
    <xdr:pic>
      <xdr:nvPicPr>
        <xdr:cNvPr id="1" name="Picture 1"/>
        <xdr:cNvPicPr preferRelativeResize="1">
          <a:picLocks noChangeAspect="1"/>
        </xdr:cNvPicPr>
      </xdr:nvPicPr>
      <xdr:blipFill>
        <a:blip r:embed="rId1"/>
        <a:stretch>
          <a:fillRect/>
        </a:stretch>
      </xdr:blipFill>
      <xdr:spPr>
        <a:xfrm>
          <a:off x="0" y="0"/>
          <a:ext cx="27432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15</xdr:row>
      <xdr:rowOff>57150</xdr:rowOff>
    </xdr:from>
    <xdr:to>
      <xdr:col>4</xdr:col>
      <xdr:colOff>47625</xdr:colOff>
      <xdr:row>21</xdr:row>
      <xdr:rowOff>371475</xdr:rowOff>
    </xdr:to>
    <xdr:pic>
      <xdr:nvPicPr>
        <xdr:cNvPr id="1" name="Picture 1"/>
        <xdr:cNvPicPr preferRelativeResize="1">
          <a:picLocks noChangeAspect="1"/>
        </xdr:cNvPicPr>
      </xdr:nvPicPr>
      <xdr:blipFill>
        <a:blip r:embed="rId1"/>
        <a:stretch>
          <a:fillRect/>
        </a:stretch>
      </xdr:blipFill>
      <xdr:spPr>
        <a:xfrm>
          <a:off x="361950" y="3838575"/>
          <a:ext cx="2124075" cy="2343150"/>
        </a:xfrm>
        <a:prstGeom prst="rect">
          <a:avLst/>
        </a:prstGeom>
        <a:noFill/>
        <a:ln w="9525" cmpd="sng">
          <a:noFill/>
        </a:ln>
      </xdr:spPr>
    </xdr:pic>
    <xdr:clientData/>
  </xdr:twoCellAnchor>
  <xdr:twoCellAnchor editAs="oneCell">
    <xdr:from>
      <xdr:col>7</xdr:col>
      <xdr:colOff>1524000</xdr:colOff>
      <xdr:row>1</xdr:row>
      <xdr:rowOff>9525</xdr:rowOff>
    </xdr:from>
    <xdr:to>
      <xdr:col>12</xdr:col>
      <xdr:colOff>0</xdr:colOff>
      <xdr:row>3</xdr:row>
      <xdr:rowOff>28575</xdr:rowOff>
    </xdr:to>
    <xdr:pic>
      <xdr:nvPicPr>
        <xdr:cNvPr id="2" name="Picture 1"/>
        <xdr:cNvPicPr preferRelativeResize="1">
          <a:picLocks noChangeAspect="1"/>
        </xdr:cNvPicPr>
      </xdr:nvPicPr>
      <xdr:blipFill>
        <a:blip r:embed="rId2"/>
        <a:stretch>
          <a:fillRect/>
        </a:stretch>
      </xdr:blipFill>
      <xdr:spPr>
        <a:xfrm>
          <a:off x="5791200" y="200025"/>
          <a:ext cx="27432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9</xdr:row>
      <xdr:rowOff>9525</xdr:rowOff>
    </xdr:from>
    <xdr:to>
      <xdr:col>3</xdr:col>
      <xdr:colOff>485775</xdr:colOff>
      <xdr:row>15</xdr:row>
      <xdr:rowOff>323850</xdr:rowOff>
    </xdr:to>
    <xdr:pic>
      <xdr:nvPicPr>
        <xdr:cNvPr id="1" name="Picture 2"/>
        <xdr:cNvPicPr preferRelativeResize="1">
          <a:picLocks noChangeAspect="1"/>
        </xdr:cNvPicPr>
      </xdr:nvPicPr>
      <xdr:blipFill>
        <a:blip r:embed="rId1"/>
        <a:stretch>
          <a:fillRect/>
        </a:stretch>
      </xdr:blipFill>
      <xdr:spPr>
        <a:xfrm>
          <a:off x="200025" y="2381250"/>
          <a:ext cx="2057400" cy="2324100"/>
        </a:xfrm>
        <a:prstGeom prst="rect">
          <a:avLst/>
        </a:prstGeom>
        <a:noFill/>
        <a:ln w="9525" cmpd="sng">
          <a:noFill/>
        </a:ln>
      </xdr:spPr>
    </xdr:pic>
    <xdr:clientData/>
  </xdr:twoCellAnchor>
  <xdr:twoCellAnchor editAs="oneCell">
    <xdr:from>
      <xdr:col>7</xdr:col>
      <xdr:colOff>2019300</xdr:colOff>
      <xdr:row>16</xdr:row>
      <xdr:rowOff>285750</xdr:rowOff>
    </xdr:from>
    <xdr:to>
      <xdr:col>12</xdr:col>
      <xdr:colOff>0</xdr:colOff>
      <xdr:row>20</xdr:row>
      <xdr:rowOff>0</xdr:rowOff>
    </xdr:to>
    <xdr:pic>
      <xdr:nvPicPr>
        <xdr:cNvPr id="2" name="Picture 1"/>
        <xdr:cNvPicPr preferRelativeResize="1">
          <a:picLocks noChangeAspect="1"/>
        </xdr:cNvPicPr>
      </xdr:nvPicPr>
      <xdr:blipFill>
        <a:blip r:embed="rId2"/>
        <a:stretch>
          <a:fillRect/>
        </a:stretch>
      </xdr:blipFill>
      <xdr:spPr>
        <a:xfrm>
          <a:off x="6153150" y="5048250"/>
          <a:ext cx="27432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9"/>
  <sheetViews>
    <sheetView zoomScalePageLayoutView="0" workbookViewId="0" topLeftCell="A1">
      <selection activeCell="A6" sqref="A6"/>
    </sheetView>
  </sheetViews>
  <sheetFormatPr defaultColWidth="9.140625" defaultRowHeight="12.75"/>
  <cols>
    <col min="1" max="1" width="164.57421875" style="0" customWidth="1"/>
  </cols>
  <sheetData>
    <row r="1" ht="35.25" customHeight="1">
      <c r="A1" s="21" t="s">
        <v>171</v>
      </c>
    </row>
    <row r="2" ht="72">
      <c r="A2" s="17" t="s">
        <v>122</v>
      </c>
    </row>
    <row r="3" ht="15.75" customHeight="1">
      <c r="A3" s="17"/>
    </row>
    <row r="4" ht="54">
      <c r="A4" s="17" t="s">
        <v>123</v>
      </c>
    </row>
    <row r="5" ht="24.75" customHeight="1">
      <c r="A5" s="17"/>
    </row>
    <row r="6" ht="90">
      <c r="A6" s="17" t="s">
        <v>124</v>
      </c>
    </row>
    <row r="7" ht="18">
      <c r="A7" s="17"/>
    </row>
    <row r="8" ht="37.5">
      <c r="A8" s="17" t="s">
        <v>170</v>
      </c>
    </row>
    <row r="9" ht="39" customHeight="1">
      <c r="A9" s="22" t="s">
        <v>127</v>
      </c>
    </row>
  </sheetData>
  <sheetProtection sheet="1" objects="1"/>
  <printOptions/>
  <pageMargins left="0.7" right="0.7" top="0.75" bottom="0.75" header="0.3" footer="0.3"/>
  <pageSetup fitToHeight="0"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7"/>
  </sheetPr>
  <dimension ref="A1:I17"/>
  <sheetViews>
    <sheetView tabSelected="1" workbookViewId="0" topLeftCell="A1">
      <selection activeCell="A17" sqref="A17"/>
    </sheetView>
  </sheetViews>
  <sheetFormatPr defaultColWidth="9.140625" defaultRowHeight="12.75"/>
  <cols>
    <col min="1" max="1" width="39.7109375" style="2" bestFit="1" customWidth="1"/>
    <col min="2" max="2" width="13.00390625" style="2" bestFit="1" customWidth="1"/>
    <col min="3" max="3" width="13.421875" style="2" bestFit="1" customWidth="1"/>
    <col min="4" max="4" width="11.28125" style="2" bestFit="1" customWidth="1"/>
    <col min="5" max="5" width="9.140625" style="2" customWidth="1"/>
    <col min="6" max="6" width="9.140625" style="56" customWidth="1"/>
    <col min="7" max="7" width="10.7109375" style="2" bestFit="1" customWidth="1"/>
    <col min="8" max="8" width="11.7109375" style="2" bestFit="1" customWidth="1"/>
    <col min="9" max="9" width="8.8515625" style="3" bestFit="1" customWidth="1"/>
    <col min="10" max="16384" width="9.140625" style="2" customWidth="1"/>
  </cols>
  <sheetData>
    <row r="1" spans="1:8" ht="27" customHeight="1" thickBot="1">
      <c r="A1" s="2" t="s">
        <v>34</v>
      </c>
      <c r="B1" s="91"/>
      <c r="C1" s="91"/>
      <c r="D1" s="91"/>
      <c r="F1" s="56" t="s">
        <v>33</v>
      </c>
      <c r="G1" s="91"/>
      <c r="H1" s="91"/>
    </row>
    <row r="3" spans="1:8" ht="17.25">
      <c r="A3" s="2" t="s">
        <v>0</v>
      </c>
      <c r="B3" s="18" t="s">
        <v>14</v>
      </c>
      <c r="C3" s="4" t="s">
        <v>5</v>
      </c>
      <c r="D3" s="4" t="s">
        <v>8</v>
      </c>
      <c r="E3" s="4" t="s">
        <v>9</v>
      </c>
      <c r="F3" s="4" t="s">
        <v>9</v>
      </c>
      <c r="G3" s="4" t="s">
        <v>13</v>
      </c>
      <c r="H3" s="4" t="s">
        <v>1</v>
      </c>
    </row>
    <row r="4" spans="2:8" ht="17.25">
      <c r="B4" s="19" t="s">
        <v>16</v>
      </c>
      <c r="C4" s="20" t="s">
        <v>6</v>
      </c>
      <c r="D4" s="20" t="s">
        <v>6</v>
      </c>
      <c r="E4" s="20" t="s">
        <v>10</v>
      </c>
      <c r="F4" s="20" t="s">
        <v>11</v>
      </c>
      <c r="G4" s="20"/>
      <c r="H4" s="20" t="s">
        <v>2</v>
      </c>
    </row>
    <row r="5" spans="2:8" ht="17.25">
      <c r="B5" s="19" t="s">
        <v>15</v>
      </c>
      <c r="C5" s="20" t="s">
        <v>7</v>
      </c>
      <c r="D5" s="20" t="s">
        <v>7</v>
      </c>
      <c r="E5" s="20" t="s">
        <v>7</v>
      </c>
      <c r="F5" s="20" t="s">
        <v>7</v>
      </c>
      <c r="G5" s="20"/>
      <c r="H5" s="20" t="s">
        <v>3</v>
      </c>
    </row>
    <row r="6" spans="1:9" ht="17.25">
      <c r="A6" s="23" t="s">
        <v>172</v>
      </c>
      <c r="B6" s="5">
        <v>1</v>
      </c>
      <c r="C6" s="53">
        <v>80</v>
      </c>
      <c r="D6" s="52">
        <f>100-C6</f>
        <v>20</v>
      </c>
      <c r="E6" s="54">
        <v>5</v>
      </c>
      <c r="F6" s="55">
        <v>45</v>
      </c>
      <c r="G6" s="52">
        <f>+F6/E6</f>
        <v>9</v>
      </c>
      <c r="H6" s="53">
        <v>1500</v>
      </c>
      <c r="I6" s="30"/>
    </row>
    <row r="7" spans="1:9" ht="17.25">
      <c r="A7" s="23" t="s">
        <v>173</v>
      </c>
      <c r="B7" s="5">
        <v>3</v>
      </c>
      <c r="C7" s="53">
        <v>24.34</v>
      </c>
      <c r="D7" s="52">
        <f>100-C7</f>
        <v>75.66</v>
      </c>
      <c r="E7" s="54">
        <v>0.09</v>
      </c>
      <c r="F7" s="55">
        <v>45</v>
      </c>
      <c r="G7" s="52">
        <f>+F7/E7</f>
        <v>500</v>
      </c>
      <c r="H7" s="53">
        <v>500</v>
      </c>
      <c r="I7" s="30"/>
    </row>
    <row r="8" spans="1:9" ht="17.25">
      <c r="A8" s="23" t="s">
        <v>69</v>
      </c>
      <c r="B8" s="5">
        <v>0</v>
      </c>
      <c r="C8" s="53">
        <v>30</v>
      </c>
      <c r="D8" s="52">
        <f>100-C8</f>
        <v>70</v>
      </c>
      <c r="E8" s="54">
        <v>4</v>
      </c>
      <c r="F8" s="55">
        <v>38</v>
      </c>
      <c r="G8" s="52">
        <f>+F8/E8</f>
        <v>9.5</v>
      </c>
      <c r="H8" s="53">
        <v>1400</v>
      </c>
      <c r="I8" s="30"/>
    </row>
    <row r="9" spans="1:9" ht="17.25">
      <c r="A9" s="23" t="s">
        <v>53</v>
      </c>
      <c r="B9" s="5">
        <v>0</v>
      </c>
      <c r="C9" s="53">
        <v>12</v>
      </c>
      <c r="D9" s="52">
        <f>100-C9</f>
        <v>88</v>
      </c>
      <c r="E9" s="54">
        <v>0.7</v>
      </c>
      <c r="F9" s="55">
        <v>40</v>
      </c>
      <c r="G9" s="52">
        <f>+F9/E9</f>
        <v>57.142857142857146</v>
      </c>
      <c r="H9" s="53">
        <v>32</v>
      </c>
      <c r="I9" s="30"/>
    </row>
    <row r="10" spans="1:8" ht="17.25">
      <c r="A10" s="23" t="s">
        <v>4</v>
      </c>
      <c r="B10" s="5">
        <v>0</v>
      </c>
      <c r="C10" s="53">
        <v>61</v>
      </c>
      <c r="D10" s="52">
        <f>100-C10</f>
        <v>39</v>
      </c>
      <c r="E10" s="54">
        <v>1.54</v>
      </c>
      <c r="F10" s="55">
        <v>32</v>
      </c>
      <c r="G10" s="52">
        <f>+F10/E10</f>
        <v>20.77922077922078</v>
      </c>
      <c r="H10" s="53">
        <v>973</v>
      </c>
    </row>
    <row r="12" spans="1:5" ht="17.25">
      <c r="A12" s="24" t="s">
        <v>125</v>
      </c>
      <c r="B12" s="7">
        <v>0</v>
      </c>
      <c r="C12" s="6"/>
      <c r="E12" s="6"/>
    </row>
    <row r="13" spans="1:5" ht="17.25">
      <c r="A13" s="24" t="s">
        <v>126</v>
      </c>
      <c r="B13" s="9">
        <f>+B12*8.3</f>
        <v>0</v>
      </c>
      <c r="C13" s="6"/>
      <c r="E13" s="6"/>
    </row>
    <row r="14" spans="1:5" ht="18">
      <c r="A14" s="25" t="s">
        <v>25</v>
      </c>
      <c r="B14" s="9">
        <f>+Calculations!F12/Calculations!H15*100</f>
        <v>44.99999999999999</v>
      </c>
      <c r="C14" s="8"/>
      <c r="D14" s="26" t="s">
        <v>38</v>
      </c>
      <c r="E14" s="8"/>
    </row>
    <row r="15" spans="1:4" ht="18">
      <c r="A15" s="25" t="s">
        <v>26</v>
      </c>
      <c r="B15" s="10">
        <f>+Calculations!E12/Calculations!H15*100</f>
        <v>1.1165523729876645</v>
      </c>
      <c r="C15" s="8"/>
      <c r="D15" s="26" t="s">
        <v>37</v>
      </c>
    </row>
    <row r="16" spans="1:4" ht="18" customHeight="1">
      <c r="A16" s="25" t="s">
        <v>27</v>
      </c>
      <c r="B16" s="9">
        <f>+B14/B15</f>
        <v>40.302632539832636</v>
      </c>
      <c r="C16" s="8"/>
      <c r="D16" s="26" t="s">
        <v>36</v>
      </c>
    </row>
    <row r="17" spans="1:4" ht="18">
      <c r="A17" s="25" t="s">
        <v>28</v>
      </c>
      <c r="B17" s="9">
        <f>+Calculations!G18/Calculations!H18*100</f>
        <v>52.169999999999995</v>
      </c>
      <c r="D17" s="26" t="s">
        <v>35</v>
      </c>
    </row>
  </sheetData>
  <sheetProtection sheet="1" objects="1" scenarios="1"/>
  <mergeCells count="2">
    <mergeCell ref="G1:H1"/>
    <mergeCell ref="B1:D1"/>
  </mergeCells>
  <printOptions horizontalCentered="1"/>
  <pageMargins left="0.25" right="0.26" top="1" bottom="1" header="0.5" footer="0.5"/>
  <pageSetup horizontalDpi="600" verticalDpi="600" orientation="landscape" scale="95" r:id="rId2"/>
  <ignoredErrors>
    <ignoredError sqref="B13:B17 D6:D10 G7:G9 G6" unlockedFormula="1"/>
  </ignoredErrors>
  <drawing r:id="rId1"/>
</worksheet>
</file>

<file path=xl/worksheets/sheet3.xml><?xml version="1.0" encoding="utf-8"?>
<worksheet xmlns="http://schemas.openxmlformats.org/spreadsheetml/2006/main" xmlns:r="http://schemas.openxmlformats.org/officeDocument/2006/relationships">
  <sheetPr>
    <tabColor rgb="FFFF0000"/>
  </sheetPr>
  <dimension ref="A1:L106"/>
  <sheetViews>
    <sheetView zoomScalePageLayoutView="0" workbookViewId="0" topLeftCell="A1">
      <pane ySplit="3" topLeftCell="A22" activePane="bottomLeft" state="frozen"/>
      <selection pane="topLeft" activeCell="A1" sqref="A1"/>
      <selection pane="bottomLeft" activeCell="H40" sqref="H40"/>
    </sheetView>
  </sheetViews>
  <sheetFormatPr defaultColWidth="9.140625" defaultRowHeight="12.75"/>
  <cols>
    <col min="1" max="1" width="9.140625" style="32" customWidth="1"/>
    <col min="2" max="2" width="38.57421875" style="33" customWidth="1"/>
    <col min="3" max="3" width="44.8515625" style="33" bestFit="1" customWidth="1"/>
    <col min="4" max="4" width="16.8515625" style="33" customWidth="1"/>
    <col min="5" max="5" width="9.7109375" style="33" customWidth="1"/>
    <col min="6" max="6" width="11.57421875" style="33" customWidth="1"/>
    <col min="7" max="7" width="14.28125" style="33" customWidth="1"/>
    <col min="8" max="8" width="12.8515625" style="33" customWidth="1"/>
    <col min="9" max="9" width="13.57421875" style="33" bestFit="1" customWidth="1"/>
    <col min="10" max="10" width="10.00390625" style="33" bestFit="1" customWidth="1"/>
    <col min="11" max="16384" width="9.140625" style="33" customWidth="1"/>
  </cols>
  <sheetData>
    <row r="1" spans="1:10" s="31" customFormat="1" ht="20.25">
      <c r="A1" s="49"/>
      <c r="B1" s="92" t="s">
        <v>39</v>
      </c>
      <c r="C1" s="92"/>
      <c r="D1" s="92"/>
      <c r="E1" s="92"/>
      <c r="F1" s="92"/>
      <c r="G1" s="92"/>
      <c r="H1" s="92"/>
      <c r="I1" s="92"/>
      <c r="J1" s="28"/>
    </row>
    <row r="2" spans="1:10" ht="15.75">
      <c r="A2" s="27"/>
      <c r="B2" s="28"/>
      <c r="C2" s="50"/>
      <c r="D2" s="28"/>
      <c r="E2" s="28"/>
      <c r="F2" s="28"/>
      <c r="G2" s="28"/>
      <c r="H2" s="28"/>
      <c r="I2" s="28"/>
      <c r="J2" s="28"/>
    </row>
    <row r="3" spans="1:10" ht="49.5" customHeight="1">
      <c r="A3" s="27"/>
      <c r="B3" s="28" t="s">
        <v>40</v>
      </c>
      <c r="C3" s="29" t="s">
        <v>0</v>
      </c>
      <c r="D3" s="29" t="s">
        <v>41</v>
      </c>
      <c r="E3" s="29" t="s">
        <v>130</v>
      </c>
      <c r="F3" s="51" t="s">
        <v>129</v>
      </c>
      <c r="G3" s="29" t="s">
        <v>42</v>
      </c>
      <c r="H3" s="29" t="s">
        <v>43</v>
      </c>
      <c r="I3" s="29" t="s">
        <v>44</v>
      </c>
      <c r="J3" s="29" t="s">
        <v>137</v>
      </c>
    </row>
    <row r="4" spans="1:9" ht="15">
      <c r="A4" s="32">
        <v>1</v>
      </c>
      <c r="B4" s="33" t="s">
        <v>45</v>
      </c>
      <c r="C4" s="34" t="s">
        <v>46</v>
      </c>
      <c r="D4" s="32" t="s">
        <v>47</v>
      </c>
      <c r="E4" s="32">
        <v>1.2</v>
      </c>
      <c r="F4" s="35">
        <f>+G4*E4</f>
        <v>15.6</v>
      </c>
      <c r="G4" s="32">
        <v>13</v>
      </c>
      <c r="H4" s="32">
        <v>60</v>
      </c>
      <c r="I4" s="36">
        <v>1197</v>
      </c>
    </row>
    <row r="5" spans="1:9" ht="12.75" customHeight="1">
      <c r="A5" s="32">
        <v>2</v>
      </c>
      <c r="B5" s="33" t="s">
        <v>45</v>
      </c>
      <c r="C5" s="34" t="s">
        <v>48</v>
      </c>
      <c r="D5" s="32" t="s">
        <v>47</v>
      </c>
      <c r="E5" s="32">
        <v>1.1</v>
      </c>
      <c r="F5" s="35">
        <f>+G5*E5</f>
        <v>52.800000000000004</v>
      </c>
      <c r="G5" s="32">
        <v>48</v>
      </c>
      <c r="H5" s="32">
        <v>88</v>
      </c>
      <c r="I5" s="36">
        <v>1559</v>
      </c>
    </row>
    <row r="6" spans="1:9" ht="15">
      <c r="A6" s="32">
        <v>3</v>
      </c>
      <c r="B6" s="33" t="s">
        <v>45</v>
      </c>
      <c r="C6" s="34" t="s">
        <v>49</v>
      </c>
      <c r="D6" s="32" t="s">
        <v>47</v>
      </c>
      <c r="E6" s="32">
        <v>2.8</v>
      </c>
      <c r="F6" s="35">
        <f>+G6*E6</f>
        <v>19.599999999999998</v>
      </c>
      <c r="G6" s="32">
        <v>7</v>
      </c>
      <c r="H6" s="32">
        <v>59</v>
      </c>
      <c r="I6" s="36">
        <v>1411</v>
      </c>
    </row>
    <row r="7" spans="1:9" ht="15">
      <c r="A7" s="32">
        <v>4</v>
      </c>
      <c r="B7" s="33" t="s">
        <v>45</v>
      </c>
      <c r="C7" s="34" t="s">
        <v>50</v>
      </c>
      <c r="D7" s="32" t="s">
        <v>47</v>
      </c>
      <c r="E7" s="32">
        <v>2.3</v>
      </c>
      <c r="F7" s="35">
        <f>+G7*E7</f>
        <v>50.599999999999994</v>
      </c>
      <c r="G7" s="32">
        <v>22</v>
      </c>
      <c r="H7" s="32">
        <v>8</v>
      </c>
      <c r="I7" s="36">
        <v>798</v>
      </c>
    </row>
    <row r="8" spans="1:9" ht="15">
      <c r="A8" s="32">
        <v>5</v>
      </c>
      <c r="B8" s="33" t="s">
        <v>45</v>
      </c>
      <c r="C8" s="34" t="s">
        <v>51</v>
      </c>
      <c r="D8" s="32" t="s">
        <v>52</v>
      </c>
      <c r="E8" s="32">
        <v>0.6</v>
      </c>
      <c r="F8" s="35">
        <f>+G8*E8</f>
        <v>58.8</v>
      </c>
      <c r="G8" s="32">
        <v>98</v>
      </c>
      <c r="H8" s="32">
        <v>15</v>
      </c>
      <c r="I8" s="36">
        <v>557</v>
      </c>
    </row>
    <row r="9" spans="1:9" ht="17.25">
      <c r="A9" s="32">
        <v>6</v>
      </c>
      <c r="B9" s="33" t="s">
        <v>45</v>
      </c>
      <c r="C9" s="34" t="s">
        <v>53</v>
      </c>
      <c r="D9" s="32" t="s">
        <v>47</v>
      </c>
      <c r="E9" s="32" t="s">
        <v>54</v>
      </c>
      <c r="F9" s="37" t="s">
        <v>131</v>
      </c>
      <c r="G9" s="32" t="s">
        <v>55</v>
      </c>
      <c r="H9" s="32">
        <v>12</v>
      </c>
      <c r="I9" s="36">
        <v>32</v>
      </c>
    </row>
    <row r="10" spans="1:9" ht="15">
      <c r="A10" s="32">
        <v>7</v>
      </c>
      <c r="B10" s="33" t="s">
        <v>45</v>
      </c>
      <c r="C10" s="34" t="s">
        <v>56</v>
      </c>
      <c r="D10" s="32" t="s">
        <v>47</v>
      </c>
      <c r="E10" s="32">
        <v>2.8</v>
      </c>
      <c r="F10" s="35">
        <f>+G10*E10</f>
        <v>86.8</v>
      </c>
      <c r="G10" s="32">
        <v>31</v>
      </c>
      <c r="H10" s="32">
        <v>50</v>
      </c>
      <c r="I10" s="36">
        <v>1021</v>
      </c>
    </row>
    <row r="11" spans="1:9" ht="15">
      <c r="A11" s="32">
        <v>8</v>
      </c>
      <c r="B11" s="33" t="s">
        <v>45</v>
      </c>
      <c r="C11" s="34" t="s">
        <v>57</v>
      </c>
      <c r="D11" s="32" t="s">
        <v>47</v>
      </c>
      <c r="E11" s="32">
        <v>1.2</v>
      </c>
      <c r="F11" s="35">
        <f>+G11*E11</f>
        <v>50.4</v>
      </c>
      <c r="G11" s="32">
        <v>42</v>
      </c>
      <c r="H11" s="32">
        <v>71</v>
      </c>
      <c r="I11" s="36">
        <v>1298</v>
      </c>
    </row>
    <row r="12" spans="1:9" ht="12.75" customHeight="1">
      <c r="A12" s="32">
        <v>9</v>
      </c>
      <c r="B12" s="33" t="s">
        <v>45</v>
      </c>
      <c r="C12" s="34" t="s">
        <v>58</v>
      </c>
      <c r="D12" s="32" t="s">
        <v>37</v>
      </c>
      <c r="E12" s="32">
        <v>0.4</v>
      </c>
      <c r="F12" s="35" t="s">
        <v>134</v>
      </c>
      <c r="G12" s="32" t="s">
        <v>59</v>
      </c>
      <c r="H12" s="38" t="s">
        <v>60</v>
      </c>
      <c r="I12" s="36" t="s">
        <v>61</v>
      </c>
    </row>
    <row r="13" spans="1:9" ht="12.75" customHeight="1">
      <c r="A13" s="32">
        <v>10</v>
      </c>
      <c r="B13" s="33" t="s">
        <v>45</v>
      </c>
      <c r="C13" s="34" t="s">
        <v>58</v>
      </c>
      <c r="D13" s="32" t="s">
        <v>52</v>
      </c>
      <c r="E13" s="32">
        <v>0.3</v>
      </c>
      <c r="F13" s="35">
        <f>+G13*E13</f>
        <v>36.3</v>
      </c>
      <c r="G13" s="32">
        <v>121</v>
      </c>
      <c r="H13" s="32">
        <v>14</v>
      </c>
      <c r="I13" s="36">
        <v>202</v>
      </c>
    </row>
    <row r="14" spans="1:9" ht="15">
      <c r="A14" s="32">
        <v>11</v>
      </c>
      <c r="B14" s="33" t="s">
        <v>45</v>
      </c>
      <c r="C14" s="34" t="s">
        <v>62</v>
      </c>
      <c r="D14" s="32" t="s">
        <v>47</v>
      </c>
      <c r="E14" s="32">
        <v>2.7</v>
      </c>
      <c r="F14" s="35">
        <f>+G14*E14</f>
        <v>51.300000000000004</v>
      </c>
      <c r="G14" s="32">
        <v>19</v>
      </c>
      <c r="H14" s="32">
        <v>87</v>
      </c>
      <c r="I14" s="36">
        <v>1585</v>
      </c>
    </row>
    <row r="15" spans="1:9" ht="15">
      <c r="A15" s="32">
        <v>12</v>
      </c>
      <c r="B15" s="33" t="s">
        <v>63</v>
      </c>
      <c r="C15" s="34" t="s">
        <v>64</v>
      </c>
      <c r="D15" s="32" t="s">
        <v>52</v>
      </c>
      <c r="E15" s="32">
        <v>6.1</v>
      </c>
      <c r="F15" s="35">
        <f>+G15*E15</f>
        <v>29.89</v>
      </c>
      <c r="G15" s="32">
        <v>4.9</v>
      </c>
      <c r="H15" s="32">
        <v>47</v>
      </c>
      <c r="I15" s="32">
        <v>240</v>
      </c>
    </row>
    <row r="16" spans="1:9" ht="15">
      <c r="A16" s="32">
        <v>13</v>
      </c>
      <c r="B16" s="33" t="s">
        <v>63</v>
      </c>
      <c r="C16" s="34" t="s">
        <v>65</v>
      </c>
      <c r="D16" s="32" t="s">
        <v>47</v>
      </c>
      <c r="E16" s="32">
        <v>1.8</v>
      </c>
      <c r="F16" s="37" t="s">
        <v>132</v>
      </c>
      <c r="G16" s="32" t="s">
        <v>66</v>
      </c>
      <c r="H16" s="32" t="s">
        <v>67</v>
      </c>
      <c r="I16" s="36">
        <v>1460</v>
      </c>
    </row>
    <row r="17" spans="1:9" ht="17.25">
      <c r="A17" s="32">
        <v>14</v>
      </c>
      <c r="B17" s="33" t="s">
        <v>68</v>
      </c>
      <c r="C17" s="33" t="s">
        <v>69</v>
      </c>
      <c r="D17" s="32" t="s">
        <v>37</v>
      </c>
      <c r="E17" s="32" t="s">
        <v>70</v>
      </c>
      <c r="F17" s="37" t="s">
        <v>133</v>
      </c>
      <c r="G17" s="32" t="s">
        <v>71</v>
      </c>
      <c r="H17" s="32" t="s">
        <v>72</v>
      </c>
      <c r="I17" s="36" t="s">
        <v>73</v>
      </c>
    </row>
    <row r="18" spans="1:9" ht="17.25">
      <c r="A18" s="32">
        <v>15</v>
      </c>
      <c r="B18" s="33" t="s">
        <v>68</v>
      </c>
      <c r="C18" s="33" t="s">
        <v>69</v>
      </c>
      <c r="D18" s="32" t="s">
        <v>52</v>
      </c>
      <c r="E18" s="32">
        <v>2.7</v>
      </c>
      <c r="F18" s="35">
        <v>37.8</v>
      </c>
      <c r="G18" s="32" t="s">
        <v>74</v>
      </c>
      <c r="H18" s="32">
        <v>37</v>
      </c>
      <c r="I18" s="36">
        <v>864</v>
      </c>
    </row>
    <row r="19" spans="1:9" ht="15">
      <c r="A19" s="32">
        <v>16</v>
      </c>
      <c r="B19" s="33" t="s">
        <v>68</v>
      </c>
      <c r="C19" s="33" t="s">
        <v>75</v>
      </c>
      <c r="D19" s="32" t="s">
        <v>37</v>
      </c>
      <c r="E19" s="32" t="s">
        <v>76</v>
      </c>
      <c r="F19" s="35" t="s">
        <v>134</v>
      </c>
      <c r="G19" s="38" t="s">
        <v>77</v>
      </c>
      <c r="H19" s="32" t="s">
        <v>78</v>
      </c>
      <c r="I19" s="36" t="s">
        <v>79</v>
      </c>
    </row>
    <row r="20" spans="1:9" ht="15">
      <c r="A20" s="32">
        <v>17</v>
      </c>
      <c r="B20" s="33" t="s">
        <v>68</v>
      </c>
      <c r="C20" s="33" t="s">
        <v>75</v>
      </c>
      <c r="D20" s="32" t="s">
        <v>52</v>
      </c>
      <c r="E20" s="32">
        <v>2.4</v>
      </c>
      <c r="F20" s="35">
        <f>+G20*E20</f>
        <v>45.6</v>
      </c>
      <c r="G20" s="32">
        <v>19</v>
      </c>
      <c r="H20" s="32">
        <v>81</v>
      </c>
      <c r="I20" s="36">
        <v>1458</v>
      </c>
    </row>
    <row r="21" spans="1:12" ht="15">
      <c r="A21" s="32">
        <v>18</v>
      </c>
      <c r="B21" s="33" t="s">
        <v>68</v>
      </c>
      <c r="C21" s="33" t="s">
        <v>80</v>
      </c>
      <c r="D21" s="32" t="s">
        <v>37</v>
      </c>
      <c r="E21" s="32" t="s">
        <v>81</v>
      </c>
      <c r="F21" s="35" t="s">
        <v>134</v>
      </c>
      <c r="G21" s="32" t="s">
        <v>82</v>
      </c>
      <c r="H21" s="32" t="s">
        <v>83</v>
      </c>
      <c r="I21" s="36" t="s">
        <v>84</v>
      </c>
      <c r="K21" s="33" t="s">
        <v>174</v>
      </c>
      <c r="L21" s="33">
        <v>45</v>
      </c>
    </row>
    <row r="22" spans="1:12" ht="15">
      <c r="A22" s="32">
        <v>19</v>
      </c>
      <c r="B22" s="33" t="s">
        <v>68</v>
      </c>
      <c r="C22" s="33" t="s">
        <v>80</v>
      </c>
      <c r="D22" s="32" t="s">
        <v>52</v>
      </c>
      <c r="E22" s="32">
        <v>1.6</v>
      </c>
      <c r="F22" s="35">
        <f>+G22*E22</f>
        <v>48</v>
      </c>
      <c r="G22" s="32">
        <v>30</v>
      </c>
      <c r="H22" s="32">
        <v>72</v>
      </c>
      <c r="I22" s="36">
        <v>1379</v>
      </c>
      <c r="K22" s="33" t="s">
        <v>175</v>
      </c>
      <c r="L22" s="33">
        <v>0.09</v>
      </c>
    </row>
    <row r="23" spans="1:12" ht="15">
      <c r="A23" s="32">
        <v>20</v>
      </c>
      <c r="B23" s="33" t="s">
        <v>68</v>
      </c>
      <c r="C23" s="33" t="s">
        <v>85</v>
      </c>
      <c r="D23" s="32" t="s">
        <v>37</v>
      </c>
      <c r="E23" s="38" t="s">
        <v>86</v>
      </c>
      <c r="F23" s="35" t="s">
        <v>134</v>
      </c>
      <c r="G23" s="38" t="s">
        <v>87</v>
      </c>
      <c r="H23" s="32" t="s">
        <v>88</v>
      </c>
      <c r="I23" s="32" t="s">
        <v>89</v>
      </c>
      <c r="K23" s="33" t="s">
        <v>176</v>
      </c>
      <c r="L23" s="33">
        <f>+L21/L22</f>
        <v>500</v>
      </c>
    </row>
    <row r="24" spans="1:9" ht="15">
      <c r="A24" s="32">
        <v>21</v>
      </c>
      <c r="B24" s="33" t="s">
        <v>68</v>
      </c>
      <c r="C24" s="33" t="s">
        <v>85</v>
      </c>
      <c r="D24" s="32" t="s">
        <v>52</v>
      </c>
      <c r="E24" s="39">
        <v>8</v>
      </c>
      <c r="F24" s="35">
        <f>+G24*E24</f>
        <v>48</v>
      </c>
      <c r="G24" s="32">
        <v>6</v>
      </c>
      <c r="H24" s="32">
        <v>69</v>
      </c>
      <c r="I24" s="36">
        <v>1479</v>
      </c>
    </row>
    <row r="25" spans="1:9" ht="17.25">
      <c r="A25" s="32">
        <v>22</v>
      </c>
      <c r="B25" s="33" t="s">
        <v>68</v>
      </c>
      <c r="C25" s="33" t="s">
        <v>90</v>
      </c>
      <c r="D25" s="32" t="s">
        <v>52</v>
      </c>
      <c r="E25" s="32">
        <v>2.6</v>
      </c>
      <c r="F25" s="35">
        <v>42</v>
      </c>
      <c r="G25" s="32" t="s">
        <v>91</v>
      </c>
      <c r="H25" s="32">
        <v>26</v>
      </c>
      <c r="I25" s="32">
        <v>783</v>
      </c>
    </row>
    <row r="26" spans="1:9" ht="15">
      <c r="A26" s="27">
        <v>23</v>
      </c>
      <c r="B26" s="28" t="s">
        <v>92</v>
      </c>
      <c r="C26" s="28" t="s">
        <v>93</v>
      </c>
      <c r="D26" s="27" t="s">
        <v>37</v>
      </c>
      <c r="E26" s="89" t="s">
        <v>94</v>
      </c>
      <c r="F26" s="90" t="s">
        <v>134</v>
      </c>
      <c r="G26" s="89" t="s">
        <v>95</v>
      </c>
      <c r="H26" s="27" t="s">
        <v>96</v>
      </c>
      <c r="I26" s="27" t="s">
        <v>97</v>
      </c>
    </row>
    <row r="27" spans="1:9" ht="15">
      <c r="A27" s="32">
        <v>24</v>
      </c>
      <c r="B27" s="33" t="s">
        <v>98</v>
      </c>
      <c r="C27" s="33" t="s">
        <v>99</v>
      </c>
      <c r="D27" s="32" t="s">
        <v>37</v>
      </c>
      <c r="E27" s="38" t="s">
        <v>100</v>
      </c>
      <c r="F27" s="35" t="s">
        <v>134</v>
      </c>
      <c r="G27" s="38" t="s">
        <v>101</v>
      </c>
      <c r="H27" s="32" t="s">
        <v>86</v>
      </c>
      <c r="I27" s="32" t="s">
        <v>102</v>
      </c>
    </row>
    <row r="28" spans="1:9" ht="15">
      <c r="A28" s="32">
        <v>25</v>
      </c>
      <c r="B28" s="33" t="s">
        <v>98</v>
      </c>
      <c r="C28" s="33" t="s">
        <v>99</v>
      </c>
      <c r="D28" s="32" t="s">
        <v>52</v>
      </c>
      <c r="E28" s="32">
        <v>0.7</v>
      </c>
      <c r="F28" s="35">
        <f>+G28*E28</f>
        <v>56</v>
      </c>
      <c r="G28" s="32">
        <v>80</v>
      </c>
      <c r="H28" s="32">
        <v>12</v>
      </c>
      <c r="I28" s="32">
        <v>227</v>
      </c>
    </row>
    <row r="29" spans="1:9" ht="15">
      <c r="A29" s="32">
        <v>26</v>
      </c>
      <c r="B29" s="33" t="s">
        <v>103</v>
      </c>
      <c r="C29" s="34" t="s">
        <v>104</v>
      </c>
      <c r="D29" s="32" t="s">
        <v>47</v>
      </c>
      <c r="E29" s="40">
        <v>0.1</v>
      </c>
      <c r="F29" s="35">
        <f>+G29*E29</f>
        <v>56.300000000000004</v>
      </c>
      <c r="G29" s="32">
        <v>563</v>
      </c>
      <c r="H29" s="32">
        <v>8</v>
      </c>
      <c r="I29" s="32">
        <v>259</v>
      </c>
    </row>
    <row r="30" spans="1:9" ht="15">
      <c r="A30" s="32">
        <v>27</v>
      </c>
      <c r="B30" s="33" t="s">
        <v>103</v>
      </c>
      <c r="C30" s="33" t="s">
        <v>105</v>
      </c>
      <c r="D30" s="32" t="s">
        <v>47</v>
      </c>
      <c r="E30" s="38" t="s">
        <v>106</v>
      </c>
      <c r="F30" s="35" t="s">
        <v>134</v>
      </c>
      <c r="G30" s="38" t="s">
        <v>107</v>
      </c>
      <c r="H30" s="32" t="s">
        <v>108</v>
      </c>
      <c r="I30" s="32" t="s">
        <v>109</v>
      </c>
    </row>
    <row r="31" spans="1:9" ht="12.75" customHeight="1">
      <c r="A31" s="32">
        <v>28</v>
      </c>
      <c r="B31" s="33" t="s">
        <v>103</v>
      </c>
      <c r="C31" s="34" t="s">
        <v>110</v>
      </c>
      <c r="D31" s="32" t="s">
        <v>47</v>
      </c>
      <c r="E31" s="32">
        <v>0.59</v>
      </c>
      <c r="F31" s="35">
        <f>+G31*E31</f>
        <v>53.099999999999994</v>
      </c>
      <c r="G31" s="32">
        <v>90</v>
      </c>
      <c r="H31" s="32">
        <v>82</v>
      </c>
      <c r="I31" s="36">
        <v>1403</v>
      </c>
    </row>
    <row r="32" spans="1:9" ht="15">
      <c r="A32" s="32">
        <v>29</v>
      </c>
      <c r="B32" s="33" t="s">
        <v>103</v>
      </c>
      <c r="C32" s="33" t="s">
        <v>111</v>
      </c>
      <c r="D32" s="32" t="s">
        <v>37</v>
      </c>
      <c r="E32" s="38" t="s">
        <v>112</v>
      </c>
      <c r="F32" s="35" t="s">
        <v>134</v>
      </c>
      <c r="G32" s="38" t="s">
        <v>113</v>
      </c>
      <c r="H32" s="32" t="s">
        <v>114</v>
      </c>
      <c r="I32" s="32" t="s">
        <v>115</v>
      </c>
    </row>
    <row r="33" spans="1:9" ht="12.75" customHeight="1">
      <c r="A33" s="32">
        <v>30</v>
      </c>
      <c r="B33" s="33" t="s">
        <v>103</v>
      </c>
      <c r="C33" s="34" t="s">
        <v>111</v>
      </c>
      <c r="D33" s="32" t="s">
        <v>52</v>
      </c>
      <c r="E33" s="32">
        <v>0.24</v>
      </c>
      <c r="F33" s="35">
        <f aca="true" t="shared" si="0" ref="F33:F41">+G33*E33</f>
        <v>106.08</v>
      </c>
      <c r="G33" s="32">
        <v>442</v>
      </c>
      <c r="H33" s="32">
        <v>39</v>
      </c>
      <c r="I33" s="32">
        <v>400</v>
      </c>
    </row>
    <row r="34" spans="1:9" ht="15">
      <c r="A34" s="32">
        <v>31</v>
      </c>
      <c r="B34" s="33" t="s">
        <v>103</v>
      </c>
      <c r="C34" s="34" t="s">
        <v>116</v>
      </c>
      <c r="D34" s="32" t="s">
        <v>47</v>
      </c>
      <c r="E34" s="32">
        <v>0.7</v>
      </c>
      <c r="F34" s="35">
        <f t="shared" si="0"/>
        <v>540.4</v>
      </c>
      <c r="G34" s="32">
        <v>772</v>
      </c>
      <c r="H34" s="32">
        <v>6</v>
      </c>
      <c r="I34" s="32">
        <v>250</v>
      </c>
    </row>
    <row r="35" spans="1:9" ht="15">
      <c r="A35" s="32">
        <v>32</v>
      </c>
      <c r="B35" s="33" t="s">
        <v>121</v>
      </c>
      <c r="C35" s="34" t="s">
        <v>117</v>
      </c>
      <c r="D35" s="32" t="s">
        <v>47</v>
      </c>
      <c r="E35" s="39">
        <v>1</v>
      </c>
      <c r="F35" s="35">
        <f t="shared" si="0"/>
        <v>53</v>
      </c>
      <c r="G35" s="32">
        <v>53</v>
      </c>
      <c r="H35" s="32">
        <v>15</v>
      </c>
      <c r="I35" s="32">
        <v>429</v>
      </c>
    </row>
    <row r="36" spans="1:9" ht="15">
      <c r="A36" s="32">
        <v>33</v>
      </c>
      <c r="B36" s="33" t="s">
        <v>121</v>
      </c>
      <c r="C36" s="34" t="s">
        <v>118</v>
      </c>
      <c r="D36" s="32" t="s">
        <v>47</v>
      </c>
      <c r="E36" s="32">
        <v>3.1</v>
      </c>
      <c r="F36" s="35">
        <f t="shared" si="0"/>
        <v>49.6</v>
      </c>
      <c r="G36" s="32">
        <v>16</v>
      </c>
      <c r="H36" s="32">
        <v>70</v>
      </c>
      <c r="I36" s="32">
        <v>1296</v>
      </c>
    </row>
    <row r="37" spans="3:9" ht="15">
      <c r="C37" s="34"/>
      <c r="D37" s="32"/>
      <c r="E37" s="32"/>
      <c r="F37" s="35"/>
      <c r="G37" s="32"/>
      <c r="H37" s="32"/>
      <c r="I37" s="32"/>
    </row>
    <row r="38" spans="1:9" ht="15">
      <c r="A38" s="32">
        <v>34</v>
      </c>
      <c r="B38" s="33" t="s">
        <v>128</v>
      </c>
      <c r="C38" s="34" t="s">
        <v>12</v>
      </c>
      <c r="D38" s="32">
        <v>2007</v>
      </c>
      <c r="E38" s="40">
        <v>0.883</v>
      </c>
      <c r="F38" s="35">
        <f t="shared" si="0"/>
        <v>50.331</v>
      </c>
      <c r="G38" s="35">
        <v>57</v>
      </c>
      <c r="H38" s="35">
        <v>56.97</v>
      </c>
      <c r="I38" s="35">
        <v>286.6666666666667</v>
      </c>
    </row>
    <row r="39" spans="1:9" ht="15">
      <c r="A39" s="32">
        <v>35</v>
      </c>
      <c r="B39" s="33" t="s">
        <v>128</v>
      </c>
      <c r="C39" s="34" t="s">
        <v>135</v>
      </c>
      <c r="D39" s="32">
        <v>2007</v>
      </c>
      <c r="E39" s="40">
        <v>3.994</v>
      </c>
      <c r="F39" s="35">
        <f t="shared" si="0"/>
        <v>47.85</v>
      </c>
      <c r="G39" s="35">
        <v>11.980470706059089</v>
      </c>
      <c r="H39" s="35">
        <v>49.42</v>
      </c>
      <c r="I39" s="32">
        <v>836</v>
      </c>
    </row>
    <row r="40" spans="1:10" ht="15">
      <c r="A40" s="32">
        <v>36</v>
      </c>
      <c r="B40" s="33" t="s">
        <v>128</v>
      </c>
      <c r="C40" s="34" t="s">
        <v>4</v>
      </c>
      <c r="D40" s="32">
        <v>2007</v>
      </c>
      <c r="E40" s="40">
        <v>1.542</v>
      </c>
      <c r="F40" s="35">
        <f t="shared" si="0"/>
        <v>31.85</v>
      </c>
      <c r="G40" s="35">
        <v>20.654993514915695</v>
      </c>
      <c r="H40" s="35">
        <v>60.77</v>
      </c>
      <c r="I40" s="35">
        <v>973.3333333333334</v>
      </c>
      <c r="J40" s="41"/>
    </row>
    <row r="41" spans="1:10" ht="15">
      <c r="A41" s="32">
        <v>37</v>
      </c>
      <c r="B41" s="33" t="s">
        <v>128</v>
      </c>
      <c r="C41" s="34" t="s">
        <v>136</v>
      </c>
      <c r="D41" s="32">
        <v>2007</v>
      </c>
      <c r="E41" s="40">
        <v>1.485</v>
      </c>
      <c r="F41" s="35">
        <f t="shared" si="0"/>
        <v>49.22</v>
      </c>
      <c r="G41" s="35">
        <v>33.14478114478114</v>
      </c>
      <c r="H41" s="35">
        <v>80.78</v>
      </c>
      <c r="I41" s="35">
        <v>1342</v>
      </c>
      <c r="J41" s="42"/>
    </row>
    <row r="42" spans="3:10" ht="15">
      <c r="C42" s="34"/>
      <c r="D42" s="32"/>
      <c r="E42" s="40"/>
      <c r="F42" s="35"/>
      <c r="G42" s="35"/>
      <c r="H42" s="35"/>
      <c r="I42" s="35"/>
      <c r="J42" s="42"/>
    </row>
    <row r="43" spans="1:10" ht="15">
      <c r="A43" s="32">
        <v>38</v>
      </c>
      <c r="B43" s="33" t="s">
        <v>128</v>
      </c>
      <c r="C43" s="34" t="s">
        <v>12</v>
      </c>
      <c r="D43" s="32">
        <v>2008</v>
      </c>
      <c r="E43" s="40">
        <v>0.429</v>
      </c>
      <c r="F43" s="35">
        <v>54.09</v>
      </c>
      <c r="G43" s="35">
        <f>F43/E43</f>
        <v>126.0839160839161</v>
      </c>
      <c r="H43" s="35">
        <v>49.74146845915202</v>
      </c>
      <c r="I43" s="35">
        <v>313.00000000000006</v>
      </c>
      <c r="J43" s="43">
        <v>0.143</v>
      </c>
    </row>
    <row r="44" spans="1:10" ht="15">
      <c r="A44" s="32">
        <v>39</v>
      </c>
      <c r="B44" s="33" t="s">
        <v>128</v>
      </c>
      <c r="C44" s="34" t="s">
        <v>135</v>
      </c>
      <c r="D44" s="32">
        <v>2008</v>
      </c>
      <c r="E44" s="40">
        <v>3.58</v>
      </c>
      <c r="F44" s="35">
        <v>48.13</v>
      </c>
      <c r="G44" s="35">
        <f>F44/E44</f>
        <v>13.444134078212292</v>
      </c>
      <c r="H44" s="35">
        <v>19.433198380566836</v>
      </c>
      <c r="I44" s="35">
        <v>622.5000000000001</v>
      </c>
      <c r="J44" s="43">
        <v>0.696</v>
      </c>
    </row>
    <row r="45" spans="1:10" ht="15">
      <c r="A45" s="32">
        <v>40</v>
      </c>
      <c r="B45" s="33" t="s">
        <v>128</v>
      </c>
      <c r="C45" s="34" t="s">
        <v>4</v>
      </c>
      <c r="D45" s="32">
        <v>2008</v>
      </c>
      <c r="E45" s="40">
        <v>1.41</v>
      </c>
      <c r="F45" s="35">
        <v>40.65</v>
      </c>
      <c r="G45" s="35">
        <f>F45/E45</f>
        <v>28.829787234042552</v>
      </c>
      <c r="H45" s="35">
        <v>50.15037593984965</v>
      </c>
      <c r="I45" s="35">
        <v>573.5</v>
      </c>
      <c r="J45" s="43">
        <v>0.141</v>
      </c>
    </row>
    <row r="46" spans="1:10" ht="15">
      <c r="A46" s="32">
        <v>41</v>
      </c>
      <c r="B46" s="33" t="s">
        <v>128</v>
      </c>
      <c r="C46" s="34" t="s">
        <v>136</v>
      </c>
      <c r="D46" s="32">
        <v>2008</v>
      </c>
      <c r="E46" s="40">
        <v>1.5</v>
      </c>
      <c r="F46" s="35">
        <v>52.62</v>
      </c>
      <c r="G46" s="35">
        <f>F46/E46</f>
        <v>35.08</v>
      </c>
      <c r="H46" s="35">
        <v>83.3203429462198</v>
      </c>
      <c r="I46" s="35">
        <v>1391.5</v>
      </c>
      <c r="J46" s="43">
        <v>0.5</v>
      </c>
    </row>
    <row r="47" spans="3:10" ht="15">
      <c r="C47" s="34"/>
      <c r="D47" s="32"/>
      <c r="E47" s="40"/>
      <c r="F47" s="35"/>
      <c r="G47" s="35"/>
      <c r="H47" s="35"/>
      <c r="I47" s="35"/>
      <c r="J47" s="43"/>
    </row>
    <row r="48" spans="1:10" ht="15">
      <c r="A48" s="32">
        <v>42</v>
      </c>
      <c r="B48" s="33" t="s">
        <v>128</v>
      </c>
      <c r="C48" s="34" t="s">
        <v>12</v>
      </c>
      <c r="D48" s="32">
        <v>2009</v>
      </c>
      <c r="E48" s="40">
        <v>0.535</v>
      </c>
      <c r="F48" s="35">
        <v>57.25</v>
      </c>
      <c r="G48" s="35">
        <f>+F48/E48</f>
        <v>107.00934579439252</v>
      </c>
      <c r="H48" s="35">
        <v>42.01</v>
      </c>
      <c r="I48" s="35">
        <v>250</v>
      </c>
      <c r="J48" s="43"/>
    </row>
    <row r="49" spans="1:10" ht="15">
      <c r="A49" s="32">
        <v>43</v>
      </c>
      <c r="B49" s="33" t="s">
        <v>128</v>
      </c>
      <c r="C49" s="34" t="s">
        <v>135</v>
      </c>
      <c r="D49" s="32">
        <v>2009</v>
      </c>
      <c r="E49" s="40">
        <v>3.926</v>
      </c>
      <c r="F49" s="35">
        <v>47.33</v>
      </c>
      <c r="G49" s="35">
        <f>+F49/E49</f>
        <v>12.05552725420275</v>
      </c>
      <c r="H49" s="35">
        <v>41.95</v>
      </c>
      <c r="I49" s="35">
        <v>779</v>
      </c>
      <c r="J49" s="43"/>
    </row>
    <row r="50" spans="1:10" ht="15">
      <c r="A50" s="32">
        <v>44</v>
      </c>
      <c r="B50" s="33" t="s">
        <v>128</v>
      </c>
      <c r="C50" s="34" t="s">
        <v>4</v>
      </c>
      <c r="D50" s="32">
        <v>2009</v>
      </c>
      <c r="E50" s="40">
        <v>1.199</v>
      </c>
      <c r="F50" s="35">
        <v>51.82</v>
      </c>
      <c r="G50" s="35">
        <f>+F50/E50</f>
        <v>43.21934945788156</v>
      </c>
      <c r="H50" s="35">
        <v>68.15</v>
      </c>
      <c r="I50" s="35">
        <v>838</v>
      </c>
      <c r="J50" s="43"/>
    </row>
    <row r="51" spans="1:10" ht="15">
      <c r="A51" s="32">
        <v>45</v>
      </c>
      <c r="B51" s="33" t="s">
        <v>128</v>
      </c>
      <c r="C51" s="34" t="s">
        <v>136</v>
      </c>
      <c r="D51" s="32">
        <v>2009</v>
      </c>
      <c r="E51" s="40">
        <v>0.952</v>
      </c>
      <c r="F51" s="35">
        <v>54.4</v>
      </c>
      <c r="G51" s="35">
        <f>+F51/E51</f>
        <v>57.142857142857146</v>
      </c>
      <c r="H51" s="35">
        <v>80.78</v>
      </c>
      <c r="I51" s="35">
        <v>1156</v>
      </c>
      <c r="J51" s="43"/>
    </row>
    <row r="52" spans="3:10" ht="15">
      <c r="C52" s="34"/>
      <c r="D52" s="32"/>
      <c r="E52" s="40"/>
      <c r="F52" s="35"/>
      <c r="G52" s="35"/>
      <c r="H52" s="35"/>
      <c r="I52" s="35"/>
      <c r="J52" s="43"/>
    </row>
    <row r="53" spans="1:10" ht="15">
      <c r="A53" s="32">
        <v>46</v>
      </c>
      <c r="B53" s="33" t="s">
        <v>128</v>
      </c>
      <c r="C53" s="34" t="s">
        <v>12</v>
      </c>
      <c r="D53" s="32">
        <v>2010</v>
      </c>
      <c r="E53" s="40">
        <v>1.54</v>
      </c>
      <c r="F53" s="35">
        <v>55.86</v>
      </c>
      <c r="G53" s="35">
        <f>+F53/E53</f>
        <v>36.27272727272727</v>
      </c>
      <c r="H53" s="35">
        <v>33.78</v>
      </c>
      <c r="I53" s="35">
        <v>187</v>
      </c>
      <c r="J53" s="43">
        <v>0.103</v>
      </c>
    </row>
    <row r="54" spans="1:10" ht="15">
      <c r="A54" s="32">
        <v>47</v>
      </c>
      <c r="B54" s="33" t="s">
        <v>128</v>
      </c>
      <c r="C54" s="34" t="s">
        <v>135</v>
      </c>
      <c r="D54" s="32">
        <v>2010</v>
      </c>
      <c r="E54" s="40">
        <v>4.308</v>
      </c>
      <c r="F54" s="35">
        <v>50.45</v>
      </c>
      <c r="G54" s="35">
        <f>+F54/E54</f>
        <v>11.710770659238626</v>
      </c>
      <c r="H54" s="35">
        <v>35</v>
      </c>
      <c r="I54" s="35">
        <v>687.3333333333334</v>
      </c>
      <c r="J54" s="43">
        <v>1.285</v>
      </c>
    </row>
    <row r="55" spans="1:10" ht="15">
      <c r="A55" s="32">
        <v>48</v>
      </c>
      <c r="B55" s="33" t="s">
        <v>128</v>
      </c>
      <c r="C55" s="34" t="s">
        <v>4</v>
      </c>
      <c r="D55" s="32">
        <v>2010</v>
      </c>
      <c r="E55" s="40">
        <v>2.1</v>
      </c>
      <c r="F55" s="35">
        <v>47.48</v>
      </c>
      <c r="G55" s="35">
        <f>+F55/E55</f>
        <v>22.609523809523807</v>
      </c>
      <c r="H55" s="35">
        <v>66.77</v>
      </c>
      <c r="I55" s="35">
        <v>855.3333333333335</v>
      </c>
      <c r="J55" s="43">
        <v>0.551</v>
      </c>
    </row>
    <row r="56" spans="1:10" ht="15">
      <c r="A56" s="32">
        <v>49</v>
      </c>
      <c r="B56" s="33" t="s">
        <v>128</v>
      </c>
      <c r="C56" s="34" t="s">
        <v>136</v>
      </c>
      <c r="D56" s="32">
        <v>2010</v>
      </c>
      <c r="E56" s="40">
        <v>1.164</v>
      </c>
      <c r="F56" s="35">
        <v>55.14</v>
      </c>
      <c r="G56" s="35">
        <f>+F56/E56</f>
        <v>47.37113402061856</v>
      </c>
      <c r="H56" s="35">
        <v>78.86</v>
      </c>
      <c r="I56" s="35">
        <v>1061</v>
      </c>
      <c r="J56" s="43">
        <v>0.336</v>
      </c>
    </row>
    <row r="58" spans="3:9" ht="18">
      <c r="C58" s="45" t="s">
        <v>120</v>
      </c>
      <c r="D58" s="46"/>
      <c r="F58" s="47"/>
      <c r="G58" s="46"/>
      <c r="I58" s="32"/>
    </row>
    <row r="59" spans="3:9" ht="17.25">
      <c r="C59" s="45" t="s">
        <v>119</v>
      </c>
      <c r="F59" s="47"/>
      <c r="I59" s="32"/>
    </row>
    <row r="60" spans="6:9" ht="15">
      <c r="F60" s="47"/>
      <c r="I60" s="32"/>
    </row>
    <row r="61" spans="4:9" ht="15">
      <c r="D61" s="48"/>
      <c r="E61" s="44"/>
      <c r="F61" s="47"/>
      <c r="I61" s="32"/>
    </row>
    <row r="62" ht="12.75" customHeight="1">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I72" s="32"/>
    </row>
    <row r="73" ht="15">
      <c r="I73" s="32"/>
    </row>
    <row r="74" ht="15">
      <c r="I74" s="32"/>
    </row>
    <row r="75" ht="15">
      <c r="I75" s="32"/>
    </row>
    <row r="76" ht="15">
      <c r="I76" s="32"/>
    </row>
    <row r="77" ht="15">
      <c r="I77" s="32"/>
    </row>
    <row r="78" ht="15">
      <c r="I78" s="32"/>
    </row>
    <row r="79" ht="15">
      <c r="I79" s="32"/>
    </row>
    <row r="80" ht="15">
      <c r="I80" s="32"/>
    </row>
    <row r="81" ht="15">
      <c r="I81" s="32"/>
    </row>
    <row r="82" ht="15">
      <c r="I82" s="32"/>
    </row>
    <row r="83" ht="15">
      <c r="I83" s="32"/>
    </row>
    <row r="84" ht="15">
      <c r="I84" s="32"/>
    </row>
    <row r="85" ht="15">
      <c r="I85" s="32"/>
    </row>
    <row r="86" ht="15">
      <c r="I86" s="32"/>
    </row>
    <row r="87" ht="15">
      <c r="I87" s="32"/>
    </row>
    <row r="88" ht="15">
      <c r="I88" s="32"/>
    </row>
    <row r="89" ht="15">
      <c r="I89" s="32"/>
    </row>
    <row r="90" ht="15">
      <c r="I90" s="32"/>
    </row>
    <row r="91" ht="15">
      <c r="I91" s="32"/>
    </row>
    <row r="92" ht="15">
      <c r="I92" s="32"/>
    </row>
    <row r="93" ht="15">
      <c r="I93" s="32"/>
    </row>
    <row r="94" ht="15">
      <c r="I94" s="32"/>
    </row>
    <row r="95" ht="15">
      <c r="I95" s="32"/>
    </row>
    <row r="96" ht="15">
      <c r="I96" s="32"/>
    </row>
    <row r="97" ht="15">
      <c r="I97" s="32"/>
    </row>
    <row r="98" ht="12.75" customHeight="1">
      <c r="I98" s="32"/>
    </row>
    <row r="99" ht="15">
      <c r="I99" s="32"/>
    </row>
    <row r="100" ht="15">
      <c r="I100" s="32"/>
    </row>
    <row r="101" ht="15">
      <c r="I101" s="32"/>
    </row>
    <row r="102" ht="12.75" customHeight="1">
      <c r="I102" s="32"/>
    </row>
    <row r="103" ht="15">
      <c r="I103" s="32"/>
    </row>
    <row r="104" ht="15">
      <c r="I104" s="32"/>
    </row>
    <row r="105" ht="15">
      <c r="I105" s="32"/>
    </row>
    <row r="106" ht="15">
      <c r="I106" s="32"/>
    </row>
  </sheetData>
  <sheetProtection/>
  <mergeCells count="1">
    <mergeCell ref="B1:I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A1:L22"/>
  <sheetViews>
    <sheetView zoomScalePageLayoutView="0" workbookViewId="0" topLeftCell="A16">
      <selection activeCell="J20" sqref="J20"/>
    </sheetView>
  </sheetViews>
  <sheetFormatPr defaultColWidth="9.140625" defaultRowHeight="12.75"/>
  <cols>
    <col min="8" max="8" width="23.8515625" style="0" customWidth="1"/>
    <col min="9" max="9" width="12.7109375" style="0" customWidth="1"/>
  </cols>
  <sheetData>
    <row r="1" ht="15">
      <c r="A1" s="57" t="s">
        <v>138</v>
      </c>
    </row>
    <row r="2" spans="1:8" ht="66" customHeight="1">
      <c r="A2" s="98" t="s">
        <v>139</v>
      </c>
      <c r="B2" s="98"/>
      <c r="C2" s="98"/>
      <c r="D2" s="98"/>
      <c r="E2" s="98"/>
      <c r="F2" s="98"/>
      <c r="G2" s="98"/>
      <c r="H2" s="98"/>
    </row>
    <row r="3" ht="15">
      <c r="A3" s="59" t="s">
        <v>140</v>
      </c>
    </row>
    <row r="4" ht="15">
      <c r="A4" s="59" t="s">
        <v>141</v>
      </c>
    </row>
    <row r="5" ht="15">
      <c r="A5" s="59" t="s">
        <v>142</v>
      </c>
    </row>
    <row r="6" ht="15">
      <c r="A6" s="59" t="s">
        <v>143</v>
      </c>
    </row>
    <row r="7" ht="15">
      <c r="A7" s="59" t="s">
        <v>144</v>
      </c>
    </row>
    <row r="8" ht="15">
      <c r="A8" s="59" t="s">
        <v>145</v>
      </c>
    </row>
    <row r="9" ht="15">
      <c r="A9" s="59" t="s">
        <v>146</v>
      </c>
    </row>
    <row r="10" ht="15">
      <c r="A10" s="59" t="s">
        <v>147</v>
      </c>
    </row>
    <row r="11" ht="15">
      <c r="A11" s="59" t="s">
        <v>148</v>
      </c>
    </row>
    <row r="12" ht="15">
      <c r="A12" s="58"/>
    </row>
    <row r="13" ht="17.25">
      <c r="A13" s="69" t="s">
        <v>155</v>
      </c>
    </row>
    <row r="14" spans="1:12" ht="17.25">
      <c r="A14" s="97" t="s">
        <v>168</v>
      </c>
      <c r="B14" s="97"/>
      <c r="C14" s="97"/>
      <c r="D14" s="97"/>
      <c r="E14" s="97"/>
      <c r="F14" s="97"/>
      <c r="G14" s="97"/>
      <c r="H14" s="97"/>
      <c r="I14" s="97"/>
      <c r="J14" s="97"/>
      <c r="K14" s="97"/>
      <c r="L14" s="97"/>
    </row>
    <row r="15" spans="1:8" ht="32.25" customHeight="1">
      <c r="A15" s="97"/>
      <c r="B15" s="97"/>
      <c r="C15" s="97"/>
      <c r="D15" s="97"/>
      <c r="E15" s="97"/>
      <c r="F15" s="97"/>
      <c r="G15" s="97"/>
      <c r="H15" s="97"/>
    </row>
    <row r="16" ht="34.5" customHeight="1" thickBot="1"/>
    <row r="17" spans="6:12" ht="18.75" thickBot="1">
      <c r="F17" s="75"/>
      <c r="G17" s="76"/>
      <c r="H17" s="76"/>
      <c r="I17" s="76" t="s">
        <v>153</v>
      </c>
      <c r="J17" s="76"/>
      <c r="K17" s="76"/>
      <c r="L17" s="77"/>
    </row>
    <row r="18" spans="6:12" ht="18.75" thickBot="1">
      <c r="F18" s="99" t="s">
        <v>149</v>
      </c>
      <c r="G18" s="100"/>
      <c r="H18" s="100"/>
      <c r="I18" s="61">
        <v>1</v>
      </c>
      <c r="J18" s="61">
        <v>2</v>
      </c>
      <c r="K18" s="61">
        <v>3</v>
      </c>
      <c r="L18" s="62">
        <v>4</v>
      </c>
    </row>
    <row r="19" spans="6:12" ht="30.75" customHeight="1">
      <c r="F19" s="101" t="s">
        <v>150</v>
      </c>
      <c r="G19" s="102"/>
      <c r="H19" s="102"/>
      <c r="I19" s="63">
        <v>20.5</v>
      </c>
      <c r="J19" s="84"/>
      <c r="K19" s="84"/>
      <c r="L19" s="85"/>
    </row>
    <row r="20" spans="6:12" ht="30" customHeight="1">
      <c r="F20" s="93" t="s">
        <v>151</v>
      </c>
      <c r="G20" s="94"/>
      <c r="H20" s="94"/>
      <c r="I20" s="64">
        <v>2</v>
      </c>
      <c r="J20" s="86"/>
      <c r="K20" s="86"/>
      <c r="L20" s="87"/>
    </row>
    <row r="21" spans="6:12" ht="27" customHeight="1">
      <c r="F21" s="93" t="s">
        <v>152</v>
      </c>
      <c r="G21" s="94"/>
      <c r="H21" s="94"/>
      <c r="I21" s="65">
        <f>+I19-I20</f>
        <v>18.5</v>
      </c>
      <c r="J21" s="65">
        <f>+J19-J20</f>
        <v>0</v>
      </c>
      <c r="K21" s="65">
        <f>+K19-K20</f>
        <v>0</v>
      </c>
      <c r="L21" s="66">
        <f>+L19-L20</f>
        <v>0</v>
      </c>
    </row>
    <row r="22" spans="6:12" ht="36" customHeight="1" thickBot="1">
      <c r="F22" s="95" t="s">
        <v>154</v>
      </c>
      <c r="G22" s="96"/>
      <c r="H22" s="96"/>
      <c r="I22" s="60">
        <f>+I21*40</f>
        <v>740</v>
      </c>
      <c r="J22" s="88">
        <f>+J21*40</f>
        <v>0</v>
      </c>
      <c r="K22" s="60">
        <f>+K21*40</f>
        <v>0</v>
      </c>
      <c r="L22" s="67">
        <f>+L21*40</f>
        <v>0</v>
      </c>
    </row>
  </sheetData>
  <sheetProtection sheet="1" objects="1"/>
  <mergeCells count="8">
    <mergeCell ref="F20:H20"/>
    <mergeCell ref="F21:H21"/>
    <mergeCell ref="F22:H22"/>
    <mergeCell ref="A14:L14"/>
    <mergeCell ref="A2:H2"/>
    <mergeCell ref="A15:H15"/>
    <mergeCell ref="F18:H18"/>
    <mergeCell ref="F19:H19"/>
  </mergeCells>
  <printOptions/>
  <pageMargins left="0.25" right="0.25" top="0.75" bottom="0.75" header="0.3" footer="0.3"/>
  <pageSetup horizontalDpi="600" verticalDpi="600" orientation="landscape" r:id="rId2"/>
  <ignoredErrors>
    <ignoredError sqref="J22" unlockedFormula="1"/>
  </ignoredErrors>
  <drawing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U20"/>
  <sheetViews>
    <sheetView zoomScalePageLayoutView="0" workbookViewId="0" topLeftCell="A1">
      <selection activeCell="A1" sqref="A1"/>
    </sheetView>
  </sheetViews>
  <sheetFormatPr defaultColWidth="9.140625" defaultRowHeight="12.75"/>
  <cols>
    <col min="1" max="7" width="8.8515625" style="22" customWidth="1"/>
    <col min="8" max="8" width="32.28125" style="22" customWidth="1"/>
    <col min="9" max="9" width="8.8515625" style="22" customWidth="1"/>
    <col min="10" max="10" width="10.57421875" style="22" customWidth="1"/>
    <col min="11" max="11" width="8.8515625" style="22" customWidth="1"/>
    <col min="12" max="12" width="10.8515625" style="22" customWidth="1"/>
    <col min="13" max="13" width="16.8515625" style="22" customWidth="1"/>
    <col min="14" max="14" width="13.421875" style="22" customWidth="1"/>
    <col min="15" max="15" width="13.140625" style="22" customWidth="1"/>
    <col min="16" max="16" width="9.7109375" style="22" customWidth="1"/>
    <col min="17" max="19" width="8.8515625" style="22" customWidth="1"/>
    <col min="20" max="20" width="12.28125" style="22" customWidth="1"/>
    <col min="21" max="16384" width="8.8515625" style="22" customWidth="1"/>
  </cols>
  <sheetData>
    <row r="1" ht="17.25">
      <c r="A1" s="69"/>
    </row>
    <row r="2" ht="17.25">
      <c r="A2" s="69" t="s">
        <v>156</v>
      </c>
    </row>
    <row r="3" spans="1:12" ht="19.5" customHeight="1">
      <c r="A3" s="104" t="s">
        <v>157</v>
      </c>
      <c r="B3" s="104"/>
      <c r="C3" s="104"/>
      <c r="D3" s="104"/>
      <c r="E3" s="104"/>
      <c r="F3" s="104"/>
      <c r="G3" s="104"/>
      <c r="H3" s="104"/>
      <c r="I3" s="104"/>
      <c r="J3" s="104"/>
      <c r="K3" s="104"/>
      <c r="L3" s="104"/>
    </row>
    <row r="4" ht="19.5" customHeight="1">
      <c r="A4" s="70"/>
    </row>
    <row r="5" spans="1:21" ht="35.25" customHeight="1">
      <c r="A5" s="103" t="s">
        <v>161</v>
      </c>
      <c r="B5" s="103"/>
      <c r="C5" s="103"/>
      <c r="D5" s="103"/>
      <c r="E5" s="103"/>
      <c r="F5" s="103"/>
      <c r="G5" s="103"/>
      <c r="H5" s="103"/>
      <c r="I5" s="103"/>
      <c r="J5" s="103"/>
      <c r="K5" s="103"/>
      <c r="L5" s="103"/>
      <c r="M5" s="103"/>
      <c r="N5" s="103"/>
      <c r="O5" s="103"/>
      <c r="P5" s="103"/>
      <c r="Q5" s="103"/>
      <c r="R5" s="103"/>
      <c r="S5" s="103"/>
      <c r="T5" s="103"/>
      <c r="U5" s="71"/>
    </row>
    <row r="6" spans="1:20" ht="19.5" customHeight="1">
      <c r="A6" s="72" t="s">
        <v>158</v>
      </c>
      <c r="M6" s="103"/>
      <c r="N6" s="103"/>
      <c r="O6" s="103"/>
      <c r="P6" s="103"/>
      <c r="Q6" s="103"/>
      <c r="R6" s="103"/>
      <c r="S6" s="103"/>
      <c r="T6" s="103"/>
    </row>
    <row r="7" spans="1:20" ht="19.5" customHeight="1">
      <c r="A7" s="72" t="s">
        <v>169</v>
      </c>
      <c r="M7" s="103"/>
      <c r="N7" s="103"/>
      <c r="O7" s="103"/>
      <c r="P7" s="103"/>
      <c r="Q7" s="103"/>
      <c r="R7" s="103"/>
      <c r="S7" s="103"/>
      <c r="T7" s="103"/>
    </row>
    <row r="8" spans="1:20" ht="19.5" customHeight="1">
      <c r="A8" s="72" t="s">
        <v>159</v>
      </c>
      <c r="M8" s="103"/>
      <c r="N8" s="103"/>
      <c r="O8" s="103"/>
      <c r="P8" s="103"/>
      <c r="Q8" s="103"/>
      <c r="R8" s="103"/>
      <c r="S8" s="103"/>
      <c r="T8" s="103"/>
    </row>
    <row r="9" spans="1:20" ht="19.5" customHeight="1">
      <c r="A9" s="72" t="s">
        <v>160</v>
      </c>
      <c r="M9" s="103"/>
      <c r="N9" s="103"/>
      <c r="O9" s="103"/>
      <c r="P9" s="103"/>
      <c r="Q9" s="103"/>
      <c r="R9" s="103"/>
      <c r="S9" s="103"/>
      <c r="T9" s="103"/>
    </row>
    <row r="10" spans="1:20" ht="29.25" customHeight="1" thickBot="1">
      <c r="A10" s="73"/>
      <c r="M10" s="103"/>
      <c r="N10" s="103"/>
      <c r="O10" s="103"/>
      <c r="P10" s="103"/>
      <c r="Q10" s="103"/>
      <c r="R10" s="103"/>
      <c r="S10" s="103"/>
      <c r="T10" s="103"/>
    </row>
    <row r="11" spans="1:20" ht="19.5" customHeight="1" thickBot="1">
      <c r="A11" s="73"/>
      <c r="F11" s="75"/>
      <c r="G11" s="76"/>
      <c r="H11" s="76"/>
      <c r="I11" s="78" t="s">
        <v>153</v>
      </c>
      <c r="J11" s="76"/>
      <c r="K11" s="76"/>
      <c r="L11" s="77"/>
      <c r="M11" s="103"/>
      <c r="N11" s="103"/>
      <c r="O11" s="103"/>
      <c r="P11" s="103"/>
      <c r="Q11" s="103"/>
      <c r="R11" s="103"/>
      <c r="S11" s="103"/>
      <c r="T11" s="103"/>
    </row>
    <row r="12" spans="1:20" ht="19.5" customHeight="1" thickBot="1">
      <c r="A12" s="73"/>
      <c r="F12" s="99" t="s">
        <v>149</v>
      </c>
      <c r="G12" s="100"/>
      <c r="H12" s="100"/>
      <c r="I12" s="61">
        <v>1</v>
      </c>
      <c r="J12" s="61">
        <v>2</v>
      </c>
      <c r="K12" s="61">
        <v>3</v>
      </c>
      <c r="L12" s="62">
        <v>4</v>
      </c>
      <c r="M12" s="103"/>
      <c r="N12" s="103"/>
      <c r="O12" s="103"/>
      <c r="P12" s="103"/>
      <c r="Q12" s="103"/>
      <c r="R12" s="103"/>
      <c r="S12" s="103"/>
      <c r="T12" s="103"/>
    </row>
    <row r="13" spans="1:12" ht="30" customHeight="1">
      <c r="A13" s="70"/>
      <c r="F13" s="101" t="s">
        <v>162</v>
      </c>
      <c r="G13" s="102"/>
      <c r="H13" s="102"/>
      <c r="I13" s="80">
        <v>41</v>
      </c>
      <c r="J13" s="84"/>
      <c r="K13" s="84"/>
      <c r="L13" s="85"/>
    </row>
    <row r="14" spans="6:13" ht="30" customHeight="1">
      <c r="F14" s="93" t="s">
        <v>150</v>
      </c>
      <c r="G14" s="94"/>
      <c r="H14" s="94"/>
      <c r="I14" s="64">
        <v>20.5</v>
      </c>
      <c r="J14" s="86"/>
      <c r="K14" s="86"/>
      <c r="L14" s="87"/>
      <c r="M14" s="74"/>
    </row>
    <row r="15" spans="6:12" ht="30" customHeight="1">
      <c r="F15" s="93" t="s">
        <v>163</v>
      </c>
      <c r="G15" s="94"/>
      <c r="H15" s="94"/>
      <c r="I15" s="65">
        <f>+I13-I14</f>
        <v>20.5</v>
      </c>
      <c r="J15" s="82">
        <f>+J13-J14</f>
        <v>0</v>
      </c>
      <c r="K15" s="82">
        <f>+K13-K14</f>
        <v>0</v>
      </c>
      <c r="L15" s="83">
        <f>+L13-L14</f>
        <v>0</v>
      </c>
    </row>
    <row r="16" spans="6:12" ht="30" customHeight="1" thickBot="1">
      <c r="F16" s="95" t="s">
        <v>164</v>
      </c>
      <c r="G16" s="96"/>
      <c r="H16" s="96"/>
      <c r="I16" s="79">
        <f>+I15*2.4/100</f>
        <v>0.49199999999999994</v>
      </c>
      <c r="J16" s="79">
        <f>+J15*2.4/100</f>
        <v>0</v>
      </c>
      <c r="K16" s="79">
        <f>+K15*2.4/100</f>
        <v>0</v>
      </c>
      <c r="L16" s="81">
        <f>+L15*2.4/100</f>
        <v>0</v>
      </c>
    </row>
    <row r="17" ht="36.75" customHeight="1"/>
    <row r="18" ht="32.25" customHeight="1">
      <c r="B18" s="57" t="s">
        <v>165</v>
      </c>
    </row>
    <row r="19" ht="18">
      <c r="B19" s="68" t="s">
        <v>166</v>
      </c>
    </row>
    <row r="20" ht="18">
      <c r="B20" s="68" t="s">
        <v>167</v>
      </c>
    </row>
  </sheetData>
  <sheetProtection sheet="1" objects="1"/>
  <mergeCells count="15">
    <mergeCell ref="F16:H16"/>
    <mergeCell ref="A5:L5"/>
    <mergeCell ref="A3:L3"/>
    <mergeCell ref="M6:T6"/>
    <mergeCell ref="M12:T12"/>
    <mergeCell ref="F12:H12"/>
    <mergeCell ref="F13:H13"/>
    <mergeCell ref="F14:H14"/>
    <mergeCell ref="M10:T10"/>
    <mergeCell ref="M11:T11"/>
    <mergeCell ref="M9:T9"/>
    <mergeCell ref="M8:T8"/>
    <mergeCell ref="M7:T7"/>
    <mergeCell ref="M5:T5"/>
    <mergeCell ref="F15:H15"/>
  </mergeCells>
  <printOptions/>
  <pageMargins left="0.25" right="0.25" top="0.75" bottom="0.75" header="0.3" footer="0.3"/>
  <pageSetup horizontalDpi="600" verticalDpi="600" orientation="landscape" r:id="rId2"/>
  <ignoredErrors>
    <ignoredError sqref="J15:L15" unlockedFormula="1"/>
  </ignoredErrors>
  <drawing r:id="rId1"/>
</worksheet>
</file>

<file path=xl/worksheets/sheet6.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IV16384"/>
    </sheetView>
  </sheetViews>
  <sheetFormatPr defaultColWidth="9.140625" defaultRowHeight="12.75"/>
  <cols>
    <col min="1" max="1" width="32.8515625" style="1" bestFit="1" customWidth="1"/>
    <col min="2" max="5" width="12.7109375" style="1" bestFit="1" customWidth="1"/>
    <col min="6" max="6" width="10.140625" style="1" bestFit="1" customWidth="1"/>
    <col min="7" max="8" width="9.8515625" style="1" bestFit="1" customWidth="1"/>
    <col min="9" max="16384" width="9.140625" style="1" customWidth="1"/>
  </cols>
  <sheetData>
    <row r="1" spans="1:8" ht="18" thickBot="1">
      <c r="A1" s="106" t="s">
        <v>32</v>
      </c>
      <c r="B1" s="106"/>
      <c r="C1" s="106"/>
      <c r="D1" s="106"/>
      <c r="E1" s="106"/>
      <c r="F1" s="106"/>
      <c r="G1" s="106"/>
      <c r="H1" s="106"/>
    </row>
    <row r="2" spans="1:8" ht="17.25">
      <c r="A2" s="11"/>
      <c r="B2" s="11"/>
      <c r="C2" s="11"/>
      <c r="D2" s="11"/>
      <c r="E2" s="11"/>
      <c r="F2" s="11"/>
      <c r="G2" s="11"/>
      <c r="H2" s="11"/>
    </row>
    <row r="3" spans="1:8" ht="17.25">
      <c r="A3" s="11"/>
      <c r="B3" s="12" t="s">
        <v>17</v>
      </c>
      <c r="C3" s="12" t="s">
        <v>18</v>
      </c>
      <c r="D3" s="12" t="s">
        <v>19</v>
      </c>
      <c r="E3" s="12" t="s">
        <v>14</v>
      </c>
      <c r="F3" s="12" t="s">
        <v>14</v>
      </c>
      <c r="G3" s="12" t="s">
        <v>14</v>
      </c>
      <c r="H3" s="12" t="s">
        <v>23</v>
      </c>
    </row>
    <row r="4" spans="1:8" ht="17.25">
      <c r="A4" s="11"/>
      <c r="B4" s="11"/>
      <c r="C4" s="11"/>
      <c r="D4" s="11"/>
      <c r="E4" s="12" t="s">
        <v>17</v>
      </c>
      <c r="F4" s="12" t="s">
        <v>18</v>
      </c>
      <c r="G4" s="12" t="s">
        <v>19</v>
      </c>
      <c r="H4" s="12" t="s">
        <v>22</v>
      </c>
    </row>
    <row r="5" spans="1:8" ht="17.25">
      <c r="A5" s="11"/>
      <c r="B5" s="12" t="s">
        <v>20</v>
      </c>
      <c r="C5" s="12" t="s">
        <v>20</v>
      </c>
      <c r="D5" s="12" t="s">
        <v>20</v>
      </c>
      <c r="E5" s="12" t="s">
        <v>20</v>
      </c>
      <c r="F5" s="12" t="s">
        <v>20</v>
      </c>
      <c r="G5" s="12" t="s">
        <v>20</v>
      </c>
      <c r="H5" s="11"/>
    </row>
    <row r="6" spans="1:8" ht="17.25">
      <c r="A6" s="11" t="str">
        <f>+'compost mixtures'!A6</f>
        <v>biosolids</v>
      </c>
      <c r="B6" s="13">
        <f>+'compost mixtures'!H6*(+'compost mixtures'!D6/100)*'compost mixtures'!E6/100</f>
        <v>15</v>
      </c>
      <c r="C6" s="13">
        <f>+'compost mixtures'!H6*(+'compost mixtures'!D6/100)*'compost mixtures'!F6/100</f>
        <v>135</v>
      </c>
      <c r="D6" s="13">
        <f>+'compost mixtures'!H6*('compost mixtures'!C6/100)</f>
        <v>1200</v>
      </c>
      <c r="E6" s="13">
        <f>+B6*'compost mixtures'!B6</f>
        <v>15</v>
      </c>
      <c r="F6" s="13">
        <f>+C6*'compost mixtures'!B6</f>
        <v>135</v>
      </c>
      <c r="G6" s="13">
        <f>+D6*'compost mixtures'!B6</f>
        <v>1200</v>
      </c>
      <c r="H6" s="13">
        <f>+'compost mixtures'!B6*'compost mixtures'!H6</f>
        <v>1500</v>
      </c>
    </row>
    <row r="7" spans="1:8" ht="17.25">
      <c r="A7" s="11" t="str">
        <f>+'compost mixtures'!A7</f>
        <v>wood product</v>
      </c>
      <c r="B7" s="13">
        <f>+'compost mixtures'!H7*(+'compost mixtures'!D7/100)*'compost mixtures'!E7/100</f>
        <v>0.34047</v>
      </c>
      <c r="C7" s="13">
        <f>+'compost mixtures'!H7*(+'compost mixtures'!D7/100)*'compost mixtures'!F7/100</f>
        <v>170.23499999999996</v>
      </c>
      <c r="D7" s="13">
        <f>+'compost mixtures'!H7*('compost mixtures'!C7/100)</f>
        <v>121.7</v>
      </c>
      <c r="E7" s="13">
        <f>+B7*'compost mixtures'!B7</f>
        <v>1.02141</v>
      </c>
      <c r="F7" s="13">
        <f>+C7*'compost mixtures'!B7</f>
        <v>510.70499999999987</v>
      </c>
      <c r="G7" s="13">
        <f>+D7*'compost mixtures'!B7</f>
        <v>365.1</v>
      </c>
      <c r="H7" s="13">
        <f>+'compost mixtures'!B7*'compost mixtures'!H7</f>
        <v>1500</v>
      </c>
    </row>
    <row r="8" spans="1:8" ht="17.25">
      <c r="A8" s="11" t="str">
        <f>+'compost mixtures'!A8</f>
        <v>Broiler litter</v>
      </c>
      <c r="B8" s="13">
        <f>+'compost mixtures'!H8*(+'compost mixtures'!D8/100)*'compost mixtures'!E8/100</f>
        <v>39.199999999999996</v>
      </c>
      <c r="C8" s="13">
        <f>+'compost mixtures'!H8*(+'compost mixtures'!D8/100)*'compost mixtures'!F8/100</f>
        <v>372.3999999999999</v>
      </c>
      <c r="D8" s="13">
        <f>+'compost mixtures'!H8*('compost mixtures'!C8/100)</f>
        <v>420</v>
      </c>
      <c r="E8" s="13">
        <f>+B8*'compost mixtures'!B8</f>
        <v>0</v>
      </c>
      <c r="F8" s="13">
        <f>+C8*'compost mixtures'!B8</f>
        <v>0</v>
      </c>
      <c r="G8" s="13">
        <f>+D8*'compost mixtures'!B8</f>
        <v>0</v>
      </c>
      <c r="H8" s="13">
        <f>+'compost mixtures'!B8*'compost mixtures'!H8</f>
        <v>0</v>
      </c>
    </row>
    <row r="9" spans="1:8" ht="17.25">
      <c r="A9" s="11" t="str">
        <f>+'compost mixtures'!A9</f>
        <v>Corn stalks</v>
      </c>
      <c r="B9" s="13">
        <f>+'compost mixtures'!H9*(+'compost mixtures'!D9/100)*'compost mixtures'!E9/100</f>
        <v>0.19712</v>
      </c>
      <c r="C9" s="13">
        <f>+'compost mixtures'!H9*(+'compost mixtures'!D9/100)*'compost mixtures'!F9/100</f>
        <v>11.264000000000001</v>
      </c>
      <c r="D9" s="13">
        <f>+'compost mixtures'!H9*('compost mixtures'!C9/100)</f>
        <v>3.84</v>
      </c>
      <c r="E9" s="13">
        <f>+B9*'compost mixtures'!B9</f>
        <v>0</v>
      </c>
      <c r="F9" s="13">
        <f>+C9*'compost mixtures'!B9</f>
        <v>0</v>
      </c>
      <c r="G9" s="13">
        <f>+D9*'compost mixtures'!B9</f>
        <v>0</v>
      </c>
      <c r="H9" s="13">
        <f>+'compost mixtures'!B9*'compost mixtures'!H9</f>
        <v>0</v>
      </c>
    </row>
    <row r="10" spans="1:8" ht="17.25">
      <c r="A10" s="11" t="str">
        <f>+'compost mixtures'!A10</f>
        <v>Yard trimmings</v>
      </c>
      <c r="B10" s="13">
        <f>+'compost mixtures'!H10*(+'compost mixtures'!D10/100)*'compost mixtures'!E10/100</f>
        <v>5.843838000000001</v>
      </c>
      <c r="C10" s="13">
        <f>+'compost mixtures'!H10*(+'compost mixtures'!D10/100)*'compost mixtures'!F10/100</f>
        <v>121.4304</v>
      </c>
      <c r="D10" s="13">
        <f>+'compost mixtures'!H10*('compost mixtures'!C10/100)</f>
        <v>593.53</v>
      </c>
      <c r="E10" s="13">
        <f>+B10*'compost mixtures'!B10</f>
        <v>0</v>
      </c>
      <c r="F10" s="13">
        <f>+C10*'compost mixtures'!B10</f>
        <v>0</v>
      </c>
      <c r="G10" s="13">
        <f>+D10*'compost mixtures'!B10</f>
        <v>0</v>
      </c>
      <c r="H10" s="13">
        <f>+'compost mixtures'!B10*'compost mixtures'!H10</f>
        <v>0</v>
      </c>
    </row>
    <row r="11" spans="1:8" ht="17.25">
      <c r="A11" s="11"/>
      <c r="B11" s="13"/>
      <c r="C11" s="13"/>
      <c r="D11" s="13"/>
      <c r="E11" s="13"/>
      <c r="F11" s="13"/>
      <c r="G11" s="13"/>
      <c r="H11" s="13"/>
    </row>
    <row r="12" spans="1:8" ht="17.25">
      <c r="A12" s="105" t="s">
        <v>21</v>
      </c>
      <c r="B12" s="105"/>
      <c r="C12" s="11"/>
      <c r="D12" s="11"/>
      <c r="E12" s="14">
        <f>SUM(E6:E10)</f>
        <v>16.02141</v>
      </c>
      <c r="F12" s="14">
        <f>SUM(F6:F10)</f>
        <v>645.7049999999999</v>
      </c>
      <c r="G12" s="14">
        <f>SUM(G6:G10)</f>
        <v>1565.1</v>
      </c>
      <c r="H12" s="14">
        <f>SUM(H6:H10)</f>
        <v>3000</v>
      </c>
    </row>
    <row r="13" spans="1:8" ht="17.25">
      <c r="A13" s="105" t="s">
        <v>29</v>
      </c>
      <c r="B13" s="105"/>
      <c r="C13" s="11"/>
      <c r="D13" s="11"/>
      <c r="E13" s="11"/>
      <c r="F13" s="11"/>
      <c r="G13" s="15">
        <f>+G12/H12</f>
        <v>0.5216999999999999</v>
      </c>
      <c r="H13" s="11"/>
    </row>
    <row r="14" spans="1:8" ht="17.25">
      <c r="A14" s="105" t="s">
        <v>30</v>
      </c>
      <c r="B14" s="105"/>
      <c r="C14" s="11"/>
      <c r="D14" s="11"/>
      <c r="E14" s="11"/>
      <c r="F14" s="11"/>
      <c r="G14" s="15">
        <f>1-G13</f>
        <v>0.47830000000000006</v>
      </c>
      <c r="H14" s="11"/>
    </row>
    <row r="15" spans="1:8" ht="17.25">
      <c r="A15" s="105" t="s">
        <v>24</v>
      </c>
      <c r="B15" s="105"/>
      <c r="C15" s="11"/>
      <c r="D15" s="11"/>
      <c r="E15" s="11"/>
      <c r="F15" s="11"/>
      <c r="G15" s="11"/>
      <c r="H15" s="14">
        <f>+H12*G14</f>
        <v>1434.9</v>
      </c>
    </row>
    <row r="16" spans="1:8" ht="17.25">
      <c r="A16" s="105" t="s">
        <v>31</v>
      </c>
      <c r="B16" s="105"/>
      <c r="C16" s="11"/>
      <c r="D16" s="11"/>
      <c r="E16" s="11"/>
      <c r="F16" s="11"/>
      <c r="G16" s="14">
        <f>+G12/8.3</f>
        <v>188.56626506024094</v>
      </c>
      <c r="H16" s="11"/>
    </row>
    <row r="17" spans="1:8" ht="17.25">
      <c r="A17" s="11"/>
      <c r="B17" s="11"/>
      <c r="C17" s="11"/>
      <c r="D17" s="11"/>
      <c r="E17" s="11"/>
      <c r="F17" s="11"/>
      <c r="G17" s="11"/>
      <c r="H17" s="11"/>
    </row>
    <row r="18" spans="1:8" ht="17.25">
      <c r="A18" s="11"/>
      <c r="B18" s="11"/>
      <c r="C18" s="11"/>
      <c r="D18" s="11"/>
      <c r="E18" s="11"/>
      <c r="F18" s="11"/>
      <c r="G18" s="14">
        <f>+G12+'compost mixtures'!B13</f>
        <v>1565.1</v>
      </c>
      <c r="H18" s="16">
        <f>+H12+'compost mixtures'!B13</f>
        <v>3000</v>
      </c>
    </row>
  </sheetData>
  <sheetProtection sheet="1" selectLockedCells="1"/>
  <mergeCells count="6">
    <mergeCell ref="A15:B15"/>
    <mergeCell ref="A16:B16"/>
    <mergeCell ref="A1:H1"/>
    <mergeCell ref="A12:B12"/>
    <mergeCell ref="A13:B13"/>
    <mergeCell ref="A14:B1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State University Puyallup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Myhre</dc:creator>
  <cp:keywords/>
  <dc:description/>
  <cp:lastModifiedBy>Bary, Andy</cp:lastModifiedBy>
  <cp:lastPrinted>2012-12-07T23:21:15Z</cp:lastPrinted>
  <dcterms:created xsi:type="dcterms:W3CDTF">2003-03-27T17:45:13Z</dcterms:created>
  <dcterms:modified xsi:type="dcterms:W3CDTF">2012-12-13T15:36:59Z</dcterms:modified>
  <cp:category/>
  <cp:version/>
  <cp:contentType/>
  <cp:contentStatus/>
</cp:coreProperties>
</file>